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6915" windowHeight="1890" activeTab="3"/>
  </bookViews>
  <sheets>
    <sheet name="Hoja4" sheetId="4" r:id="rId1"/>
    <sheet name="Hoja1" sheetId="1" r:id="rId2"/>
    <sheet name="Hoja2" sheetId="2" r:id="rId3"/>
    <sheet name="Hoja3" sheetId="3" r:id="rId4"/>
  </sheets>
  <definedNames>
    <definedName name="_xlnm.Print_Area" localSheetId="1">Hoja1!$A$2:$I$153</definedName>
  </definedNames>
  <calcPr calcId="145621"/>
</workbook>
</file>

<file path=xl/calcChain.xml><?xml version="1.0" encoding="utf-8"?>
<calcChain xmlns="http://schemas.openxmlformats.org/spreadsheetml/2006/main">
  <c r="I185" i="3" l="1"/>
  <c r="I290" i="3"/>
  <c r="I158" i="3"/>
  <c r="I154" i="3"/>
  <c r="I137" i="3"/>
  <c r="I135" i="3"/>
  <c r="I120" i="3"/>
  <c r="I118" i="3"/>
  <c r="I112" i="3"/>
  <c r="I110" i="3"/>
  <c r="I100" i="3"/>
  <c r="I89" i="3"/>
  <c r="I81" i="3"/>
  <c r="I54" i="3"/>
  <c r="I52" i="3"/>
  <c r="I46" i="3"/>
  <c r="I44" i="3"/>
  <c r="I35" i="3"/>
  <c r="I33" i="3"/>
  <c r="I25" i="3"/>
  <c r="I16" i="3"/>
  <c r="H306" i="3"/>
  <c r="H295" i="3"/>
  <c r="H290" i="3"/>
  <c r="H281" i="3"/>
  <c r="H267" i="3"/>
  <c r="H254" i="3"/>
  <c r="H245" i="3"/>
  <c r="H236" i="3"/>
  <c r="H228" i="3"/>
  <c r="H215" i="3"/>
  <c r="H201" i="3"/>
  <c r="H192" i="3"/>
  <c r="H185" i="3"/>
  <c r="H285" i="3" s="1"/>
  <c r="H154" i="3"/>
  <c r="H158" i="3" s="1"/>
  <c r="H133" i="3"/>
  <c r="H118" i="3"/>
  <c r="H110" i="3"/>
  <c r="H91" i="3"/>
  <c r="H89" i="3"/>
  <c r="H81" i="3"/>
  <c r="H100" i="3" s="1"/>
  <c r="H112" i="3" s="1"/>
  <c r="H120" i="3" s="1"/>
  <c r="H46" i="3"/>
  <c r="H33" i="3"/>
  <c r="H25" i="3"/>
  <c r="H16" i="3"/>
  <c r="H35" i="3" s="1"/>
  <c r="H54" i="3" s="1"/>
  <c r="H137" i="3" l="1"/>
  <c r="H288" i="3"/>
  <c r="H308" i="3" s="1"/>
  <c r="H312" i="3" s="1"/>
  <c r="H126" i="3" s="1"/>
  <c r="H135" i="3" s="1"/>
  <c r="H145" i="1"/>
  <c r="I226" i="4"/>
  <c r="I85" i="4"/>
  <c r="I217" i="4"/>
  <c r="I212" i="4"/>
  <c r="I33" i="4"/>
  <c r="I29" i="4"/>
  <c r="I21" i="4"/>
  <c r="I310" i="2" l="1"/>
  <c r="I286" i="2"/>
  <c r="I283" i="2"/>
  <c r="I288" i="2" l="1"/>
  <c r="I304" i="2"/>
  <c r="I299" i="2"/>
  <c r="I221" i="4"/>
  <c r="H74" i="1" l="1"/>
  <c r="H293" i="2" l="1"/>
  <c r="I77" i="2"/>
  <c r="I50" i="2"/>
  <c r="I52" i="2" s="1"/>
  <c r="H226" i="4" l="1"/>
  <c r="H222" i="4"/>
  <c r="H214" i="4"/>
  <c r="I73" i="4"/>
  <c r="I77" i="4" s="1"/>
  <c r="H73" i="4"/>
  <c r="H77" i="4" s="1"/>
  <c r="H82" i="4"/>
  <c r="I208" i="4"/>
  <c r="H208" i="4"/>
  <c r="I194" i="4"/>
  <c r="H194" i="4"/>
  <c r="I181" i="4"/>
  <c r="H181" i="4"/>
  <c r="I172" i="4"/>
  <c r="H172" i="4"/>
  <c r="I163" i="4"/>
  <c r="H163" i="4"/>
  <c r="I155" i="4"/>
  <c r="H155" i="4"/>
  <c r="I142" i="4"/>
  <c r="H142" i="4"/>
  <c r="I128" i="4"/>
  <c r="H128" i="4"/>
  <c r="I119" i="4"/>
  <c r="H119" i="4"/>
  <c r="I112" i="4"/>
  <c r="H112" i="4"/>
  <c r="H44" i="2"/>
  <c r="H31" i="2"/>
  <c r="H14" i="2"/>
  <c r="H85" i="4" l="1"/>
  <c r="H212" i="4"/>
  <c r="I43" i="4" l="1"/>
  <c r="I14" i="4"/>
  <c r="I79" i="2"/>
  <c r="H79" i="2"/>
  <c r="H152" i="2"/>
  <c r="H156" i="2"/>
  <c r="H183" i="2"/>
  <c r="H190" i="2"/>
  <c r="H199" i="2"/>
  <c r="H213" i="2"/>
  <c r="H226" i="2"/>
  <c r="H234" i="2"/>
  <c r="H243" i="2"/>
  <c r="H252" i="2"/>
  <c r="H265" i="2"/>
  <c r="H279" i="2"/>
  <c r="H288" i="2"/>
  <c r="E288" i="2" s="1"/>
  <c r="H304" i="2"/>
  <c r="H87" i="2"/>
  <c r="H23" i="2"/>
  <c r="H33" i="2" s="1"/>
  <c r="H52" i="2" s="1"/>
  <c r="I152" i="2"/>
  <c r="I156" i="2" s="1"/>
  <c r="I183" i="2"/>
  <c r="I190" i="2"/>
  <c r="I213" i="2"/>
  <c r="I226" i="2"/>
  <c r="I234" i="2"/>
  <c r="I243" i="2"/>
  <c r="I252" i="2"/>
  <c r="I265" i="2"/>
  <c r="I279" i="2"/>
  <c r="I108" i="2"/>
  <c r="I23" i="2"/>
  <c r="I33" i="2" s="1"/>
  <c r="H136" i="1"/>
  <c r="H141" i="1" s="1"/>
  <c r="H98" i="1" s="1"/>
  <c r="H102" i="1" s="1"/>
  <c r="H130" i="1"/>
  <c r="H126" i="1"/>
  <c r="H90" i="1"/>
  <c r="H80" i="1"/>
  <c r="H84" i="1" s="1"/>
  <c r="H92" i="1" s="1"/>
  <c r="H14" i="1"/>
  <c r="H29" i="1"/>
  <c r="H33" i="1"/>
  <c r="H44" i="1"/>
  <c r="H48" i="1"/>
  <c r="H78" i="1"/>
  <c r="H39" i="1"/>
  <c r="H116" i="2"/>
  <c r="I116" i="2"/>
  <c r="H108" i="2"/>
  <c r="H89" i="2"/>
  <c r="I98" i="2"/>
  <c r="I31" i="2"/>
  <c r="I14" i="2"/>
  <c r="K43" i="4"/>
  <c r="K33" i="4"/>
  <c r="K25" i="4"/>
  <c r="K29" i="4" s="1"/>
  <c r="K11" i="4"/>
  <c r="K14" i="4" s="1"/>
  <c r="K21" i="4" s="1"/>
  <c r="I73" i="3"/>
  <c r="I214" i="3"/>
  <c r="I201" i="3"/>
  <c r="I99" i="3"/>
  <c r="I199" i="2"/>
  <c r="I131" i="2"/>
  <c r="I133" i="2" s="1"/>
  <c r="I110" i="2"/>
  <c r="I44" i="2"/>
  <c r="H131" i="2"/>
  <c r="H22" i="1"/>
  <c r="I218" i="3" l="1"/>
  <c r="H104" i="1"/>
  <c r="H105" i="1" s="1"/>
  <c r="I35" i="4"/>
  <c r="H98" i="2"/>
  <c r="H110" i="2" s="1"/>
  <c r="H118" i="2" s="1"/>
  <c r="I118" i="2"/>
  <c r="I135" i="2" s="1"/>
  <c r="K35" i="4"/>
  <c r="K45" i="4" s="1"/>
  <c r="I306" i="2"/>
  <c r="H283" i="2"/>
  <c r="H286" i="2" s="1"/>
  <c r="H306" i="2" s="1"/>
  <c r="H310" i="2" s="1"/>
  <c r="H124" i="2" s="1"/>
  <c r="H133" i="2" s="1"/>
  <c r="H135" i="2" s="1"/>
  <c r="I45" i="4" l="1"/>
  <c r="I214" i="4" l="1"/>
  <c r="I222" i="4" s="1"/>
</calcChain>
</file>

<file path=xl/sharedStrings.xml><?xml version="1.0" encoding="utf-8"?>
<sst xmlns="http://schemas.openxmlformats.org/spreadsheetml/2006/main" count="785" uniqueCount="206">
  <si>
    <t>UNIDAD DE CITOLOGIA Y PATOLOGIA IPS SAS</t>
  </si>
  <si>
    <t>NIT 900313017-3</t>
  </si>
  <si>
    <t xml:space="preserve"> </t>
  </si>
  <si>
    <t>ACTIVOS</t>
  </si>
  <si>
    <t>DISPONIBLE</t>
  </si>
  <si>
    <t xml:space="preserve">CAJA </t>
  </si>
  <si>
    <t>CUENTAS DE AHORRO</t>
  </si>
  <si>
    <t>TOTAL DISPONIBLE</t>
  </si>
  <si>
    <t>INVERSIONES</t>
  </si>
  <si>
    <t>DEUDORES</t>
  </si>
  <si>
    <t>CLIENTES NACIONALES</t>
  </si>
  <si>
    <t>ANTICIPO DE IMPUESTOS Y CONTRIBUCIONES</t>
  </si>
  <si>
    <t>TOTAL DEUDORES</t>
  </si>
  <si>
    <t>TOTAL ACTIVO CORRIENTE</t>
  </si>
  <si>
    <t>PROPIEDAD PLANTA Y EQUIPO</t>
  </si>
  <si>
    <t>EQUIPO DE OFICINA</t>
  </si>
  <si>
    <t>EQUIPO DE COMPUTACION</t>
  </si>
  <si>
    <t>EQUIPO MEDEICO CIENTIFICO</t>
  </si>
  <si>
    <t>FLOTA Y EQUIPO DE TRANSPORTE</t>
  </si>
  <si>
    <t>DEPRECIACION ACUMULADA</t>
  </si>
  <si>
    <t>TOTAL PROPIEDAD PLANTA Y EQUIPO</t>
  </si>
  <si>
    <t>TOTAL ACTIVOS</t>
  </si>
  <si>
    <t>ANA MARIA COCK BOTERO</t>
  </si>
  <si>
    <t>JAVIER GUSTAVO ARANGO ARANGO</t>
  </si>
  <si>
    <t>REPRESENTANTE LEGAL</t>
  </si>
  <si>
    <t>CONTADOR PUBLICO MT 26960-T</t>
  </si>
  <si>
    <t>PASIVOS</t>
  </si>
  <si>
    <t>CORRIENTES</t>
  </si>
  <si>
    <t>PROVEEDORES</t>
  </si>
  <si>
    <t>CUENTAS POR PAGAR</t>
  </si>
  <si>
    <t>COSTOS Y GASTOS POR PAGAR</t>
  </si>
  <si>
    <t>RETENCION EN LA FUENTE</t>
  </si>
  <si>
    <t>RETENCIONES Y APORTES DE NOMINA</t>
  </si>
  <si>
    <t>TOTAL CUENTAS POR PAGAR</t>
  </si>
  <si>
    <t>OBLIGACIONES LABORALES</t>
  </si>
  <si>
    <t>TOTAL PASIVO CORRIENTE</t>
  </si>
  <si>
    <t>PASIVO A LARGO PLAZO</t>
  </si>
  <si>
    <t>OBLIGACIONES CON ACCIONISTAS</t>
  </si>
  <si>
    <t>TOTAL PASIVO A LARGO PLAZO</t>
  </si>
  <si>
    <t>TOTAL PASIVO</t>
  </si>
  <si>
    <t>PATRIMONIO</t>
  </si>
  <si>
    <t>CAPITAL SOCIAL</t>
  </si>
  <si>
    <t>RESULTADOS DEL EJERCICIO</t>
  </si>
  <si>
    <t>RESULTADOS DE EJERCICIOS ANTERIORES</t>
  </si>
  <si>
    <t>UTILIDADES EJERCICIOS ANTERIORES</t>
  </si>
  <si>
    <t>PERDIDAS EJERCICIOS ANTERIORES</t>
  </si>
  <si>
    <t>TOTAL RESULTADOS EJERCICIOS ANTERIORES</t>
  </si>
  <si>
    <t>TOTAL PATRIMONIO</t>
  </si>
  <si>
    <t>TOTAL PASIVO MAS PATRIMONIO</t>
  </si>
  <si>
    <t>INGRESOS</t>
  </si>
  <si>
    <t>POR SERVICIOS DE LABORATORIO</t>
  </si>
  <si>
    <t>TOTAL INGRESOS</t>
  </si>
  <si>
    <t>COSTO DE SERVICIO</t>
  </si>
  <si>
    <t>TOTAL UTILIDAD BRUTA</t>
  </si>
  <si>
    <t>GASTOS OPERACIONALES</t>
  </si>
  <si>
    <t>DE ADMINISTRACION</t>
  </si>
  <si>
    <t>UTILIDAD OPERACIONAL</t>
  </si>
  <si>
    <t>INGRESOS NO OPERACIONALES</t>
  </si>
  <si>
    <t>EGRESOS NO OPRACIONALES</t>
  </si>
  <si>
    <t>UTILIDAD ANTES DE IMPUESTO</t>
  </si>
  <si>
    <t>CERTIFICADO DE DEPOSITO A TERMINO</t>
  </si>
  <si>
    <t>APORTES EN COOPERATIVAS</t>
  </si>
  <si>
    <t>TOTAL INVERSIONES</t>
  </si>
  <si>
    <t>DIVERSAS</t>
  </si>
  <si>
    <t xml:space="preserve">UTILIDAD O PERDIDA ANTES DE IMPUESTO </t>
  </si>
  <si>
    <t>CERTIFICADOS DE DEPOSITOS A TERMINO</t>
  </si>
  <si>
    <t>DERECHOS FIDUCIARIOS</t>
  </si>
  <si>
    <t>HONORARIOS</t>
  </si>
  <si>
    <t>SERVICIOS DE MANTENIMIENTO</t>
  </si>
  <si>
    <t>ARRENDAMIENTOS</t>
  </si>
  <si>
    <t>OTROS</t>
  </si>
  <si>
    <t>TOTAL COSTOS GASTOS POR PAGAR</t>
  </si>
  <si>
    <t>SALARIOS Y PAGOS LABORALES</t>
  </si>
  <si>
    <t>SERVICIOS</t>
  </si>
  <si>
    <t>COMPRAS</t>
  </si>
  <si>
    <t>APORTES A ENTIDADES EPS</t>
  </si>
  <si>
    <t>APORTES ADMINISTRADORAS ARP</t>
  </si>
  <si>
    <t>APORTES A CAJAS DE COMPENSACION</t>
  </si>
  <si>
    <t>APORTES A FONDOS</t>
  </si>
  <si>
    <t>ACREEDORES VARIOS</t>
  </si>
  <si>
    <t>SALARIOS POR PAGAR</t>
  </si>
  <si>
    <t>CESANTIAS CONSOLIDADAS</t>
  </si>
  <si>
    <t>INTERESES A LAS CESANTIAS</t>
  </si>
  <si>
    <t>VACACIONES</t>
  </si>
  <si>
    <t>TOTAL OBLIGACIONES LABORALES</t>
  </si>
  <si>
    <t>GASTOS DEL PERSONAL</t>
  </si>
  <si>
    <t>SUELDOS</t>
  </si>
  <si>
    <t>AUXILIO DE TRANSPORTE</t>
  </si>
  <si>
    <t>CESANTIAS</t>
  </si>
  <si>
    <t>INTERESES SOBRE CESANTIAS</t>
  </si>
  <si>
    <t>PRIMA DE SERVICIOS</t>
  </si>
  <si>
    <t>AUXILIOS</t>
  </si>
  <si>
    <t>BONIFICACIONES</t>
  </si>
  <si>
    <t>DOTACION Y SUMINISTRO</t>
  </si>
  <si>
    <t>CAPACITACION AL PERSONAL</t>
  </si>
  <si>
    <t>APORTES ARP</t>
  </si>
  <si>
    <t>APORTES EPS</t>
  </si>
  <si>
    <t>APORTES A FONDOS DE PENSIONES</t>
  </si>
  <si>
    <t>APORTES ICBF</t>
  </si>
  <si>
    <t>APORTES AL SENA</t>
  </si>
  <si>
    <t>GASTOS MEDICOS</t>
  </si>
  <si>
    <t>DIVERSOS</t>
  </si>
  <si>
    <t>TOTAL GASTOS DEL PERSONAL</t>
  </si>
  <si>
    <t>TOTAL HONORARIOS</t>
  </si>
  <si>
    <t>IMPUESTOS</t>
  </si>
  <si>
    <t>INDUSTRIA Y COMERCIO</t>
  </si>
  <si>
    <t>VEHICULOS</t>
  </si>
  <si>
    <t>TOTAL IMPUESTOS</t>
  </si>
  <si>
    <t>CONSTRUCCIONES Y EDIFICACIONES</t>
  </si>
  <si>
    <t>SEGUROS</t>
  </si>
  <si>
    <t>RESPONSABILIDAD CIVIL</t>
  </si>
  <si>
    <t>OBLIGATORIO ACCIDENTE DE TRANSITO</t>
  </si>
  <si>
    <t>TOTAL SEGUROS</t>
  </si>
  <si>
    <t>ASEO Y VIGILANCIA</t>
  </si>
  <si>
    <t>ASISTENCIA TECNICA</t>
  </si>
  <si>
    <t>PROCESAMIENTO ELECTRONICO DE DATOS</t>
  </si>
  <si>
    <t>ENERGIA ELECTRICA</t>
  </si>
  <si>
    <t>TELEFONO</t>
  </si>
  <si>
    <t>CORREO PORTEX Y TELEGRAMAS</t>
  </si>
  <si>
    <t>TRANSPORTES FLETES Y ACARREOS</t>
  </si>
  <si>
    <t>TOTAL SERVICIOS</t>
  </si>
  <si>
    <t>GASTOS LEGALES</t>
  </si>
  <si>
    <t>NOTARIALES</t>
  </si>
  <si>
    <t>REGISTRO MERCANTIL</t>
  </si>
  <si>
    <t>TOTAL GASTOS LEGALES</t>
  </si>
  <si>
    <t>MANTENIMIENTO Y REPARACIONES</t>
  </si>
  <si>
    <t>EQUIPO MEDICO CIENTIFICO</t>
  </si>
  <si>
    <t>TOTAL MANTENIMIENTO Y REPARACIONES</t>
  </si>
  <si>
    <t>ADECUACION E INSTALACIONES</t>
  </si>
  <si>
    <t>INSTALACIONES ELECTRICAS</t>
  </si>
  <si>
    <t>REPARACIONES LOCATIVAS</t>
  </si>
  <si>
    <t>TOTAL ADECUACION E INSTALACIONES</t>
  </si>
  <si>
    <t>GASTOS DE VIAJE</t>
  </si>
  <si>
    <t>PASAJES AEREOS</t>
  </si>
  <si>
    <t>DEPRECIACIONES</t>
  </si>
  <si>
    <t>FLOTA Y EQUIPO Y TRANSPORTE</t>
  </si>
  <si>
    <t>TOTAL DEPRECIACIONES</t>
  </si>
  <si>
    <t>LIBROS SUSCRIPCIONES Y REVISTAS</t>
  </si>
  <si>
    <t>ELEMENTOS DE ASEO Y CAFETERIA</t>
  </si>
  <si>
    <t>UTILES, PAPELERIA FOTOCOPIAS</t>
  </si>
  <si>
    <t>COMBUSTIBLE LUBRICANTES</t>
  </si>
  <si>
    <t>TAXIS Y BUSES</t>
  </si>
  <si>
    <t>CASINOS RESTAURANTES</t>
  </si>
  <si>
    <t>PARQUEADEROS</t>
  </si>
  <si>
    <t>TOTAL DIVERSOS</t>
  </si>
  <si>
    <t>TOTAL GASTOS DE ADMINISTRACION</t>
  </si>
  <si>
    <t>INTERESES</t>
  </si>
  <si>
    <t>DIVIDENDOS</t>
  </si>
  <si>
    <t>REINTEGRO DE COSTOS Y GASTOS</t>
  </si>
  <si>
    <t>EGRESOS NO OPERACIONALES</t>
  </si>
  <si>
    <t>COMISIONES BANCARIAS</t>
  </si>
  <si>
    <t>DESCUENTOS COMERCIALES</t>
  </si>
  <si>
    <t>TOTAL EGRESOS NO OPERACIONALES</t>
  </si>
  <si>
    <t>AUTORENTENCION</t>
  </si>
  <si>
    <t>AFILIACIONES</t>
  </si>
  <si>
    <t>DIFERENCIAS CONTABLES-FISCALES</t>
  </si>
  <si>
    <t>CONTABLE</t>
  </si>
  <si>
    <t>FISCAL</t>
  </si>
  <si>
    <t>A LA PROPIEDAD RAIZ</t>
  </si>
  <si>
    <t>ESTADO DE SITUACION FINANCIERA</t>
  </si>
  <si>
    <t>EFECTIVO Y EQUIVALENTE AL EFECTIVO</t>
  </si>
  <si>
    <t>DEUDORES COMERCIALES Y OTRAS CUENTAS POR COBRAR</t>
  </si>
  <si>
    <t>ACTIVOS POR IMPUESTOS CORRIENTES COMERCIALES</t>
  </si>
  <si>
    <t>TOTAL ACTIVOS CORRIENTES</t>
  </si>
  <si>
    <t>ACTIVO POR IMPUESTO DIFERIDO</t>
  </si>
  <si>
    <t>ACREEDORES COMERCIALES  Y OTRAS CUENTAS POR PAGAR</t>
  </si>
  <si>
    <t>PASIVOS POR IMPUESTOS CORRIENTES</t>
  </si>
  <si>
    <t>BENEFICIO A LOS EMPLEADOS</t>
  </si>
  <si>
    <t>TOTAL PASIVOS CORRIENTES</t>
  </si>
  <si>
    <t>PRESTAMOS Y OBLIGACIONES</t>
  </si>
  <si>
    <t>TOTAL PASIVO NO CORRIENTE</t>
  </si>
  <si>
    <t>TOTAL PASIVOS</t>
  </si>
  <si>
    <t>CAPITAL SUSCRITO Y PAGADO</t>
  </si>
  <si>
    <t>RESULTADOS ACUMULADOS</t>
  </si>
  <si>
    <t>RESULTADOS DEL PERIODO</t>
  </si>
  <si>
    <t xml:space="preserve">ARREGLOS ORNAMENTALES </t>
  </si>
  <si>
    <t>UTILIODAD NETA</t>
  </si>
  <si>
    <t>PROVISIONES</t>
  </si>
  <si>
    <t>IMPUESTO DIFERIDO</t>
  </si>
  <si>
    <t>PERDIDA NETA</t>
  </si>
  <si>
    <t>PROPIEDADES Y EQUIPOS</t>
  </si>
  <si>
    <t>CONTADOR MT 26960-T</t>
  </si>
  <si>
    <t>DICIEMBRE 31 DE 2018</t>
  </si>
  <si>
    <t>BALANCE GENERAL A DICIEMBRE 31 DE 2018</t>
  </si>
  <si>
    <t>ESTADO DE RESULTADOS A 31 DE DICIEMBRE DE 2018</t>
  </si>
  <si>
    <t>BALANCE GENERAL POR LOS AÑOS TERMINADOS A 31 DE DICIEMBRE 2018-2017</t>
  </si>
  <si>
    <t>ESTADO DE RESULTADOS A 31 DE DICIEMBRE DE 2018-2017</t>
  </si>
  <si>
    <t>CAJA GENERAL</t>
  </si>
  <si>
    <t>RECUPERACIONES</t>
  </si>
  <si>
    <t>ASESORIA JURIDICA</t>
  </si>
  <si>
    <t>COMISIONES</t>
  </si>
  <si>
    <t>DIFERIDOS</t>
  </si>
  <si>
    <t>CARGOS DIFERIDOS</t>
  </si>
  <si>
    <t>IMPUESTO DE RENTA DIFERIDO DEBITO POR DIFERENCIAS TEMPORALS</t>
  </si>
  <si>
    <t>DICIEMBRE 31 DE 2018-2017</t>
  </si>
  <si>
    <t>ESTADO DE RESULTADOS INTEGRAL</t>
  </si>
  <si>
    <t>INGRESOS ORDINARIOS</t>
  </si>
  <si>
    <t>UTILIDAD BRUTA EN VENTAS</t>
  </si>
  <si>
    <t>TOTAL UTILIDAD BRUTA EN OPERACIÓNES</t>
  </si>
  <si>
    <t>GASTOS ORDINARIOS</t>
  </si>
  <si>
    <t>ADMINISTRACION</t>
  </si>
  <si>
    <t>COSTO DE SERVICIOS DE LABORATORIO</t>
  </si>
  <si>
    <t>TOTAL GASTOS ORDINARIOS</t>
  </si>
  <si>
    <t xml:space="preserve">  </t>
  </si>
  <si>
    <t>deterioDETERIOROS</t>
  </si>
  <si>
    <t>DETERIORO DE CARTERA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</si>
</sst>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[$$-240A]\ * #,##0.00_);_([$$-240A]\ * \(#,##0.00\);_([$$-240A]\ 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164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3"/>
  <sheetViews>
    <sheetView zoomScaleNormal="100" workbookViewId="0">
      <selection activeCell="I31" sqref="I31"/>
    </sheetView>
  </sheetViews>
  <sheetFormatPr baseColWidth="10" defaultRowHeight="15" x14ac:dyDescent="0.25"/>
  <cols>
    <col min="8" max="8" width="20.5703125" customWidth="1"/>
    <col min="9" max="9" width="21.7109375" customWidth="1"/>
    <col min="11" max="11" width="20.7109375" customWidth="1"/>
    <col min="13" max="13" width="16.7109375" bestFit="1" customWidth="1"/>
  </cols>
  <sheetData>
    <row r="2" spans="2:11" x14ac:dyDescent="0.25">
      <c r="E2" t="s">
        <v>0</v>
      </c>
    </row>
    <row r="3" spans="2:11" x14ac:dyDescent="0.25">
      <c r="E3" t="s">
        <v>1</v>
      </c>
    </row>
    <row r="4" spans="2:11" x14ac:dyDescent="0.25">
      <c r="E4" t="s">
        <v>159</v>
      </c>
    </row>
    <row r="5" spans="2:11" x14ac:dyDescent="0.25">
      <c r="E5" t="s">
        <v>194</v>
      </c>
    </row>
    <row r="8" spans="2:11" x14ac:dyDescent="0.25">
      <c r="B8" t="s">
        <v>3</v>
      </c>
      <c r="I8" s="2">
        <v>2018</v>
      </c>
      <c r="K8" s="2">
        <v>2017</v>
      </c>
    </row>
    <row r="10" spans="2:11" x14ac:dyDescent="0.25">
      <c r="B10" t="s">
        <v>160</v>
      </c>
      <c r="I10" s="4">
        <v>87812097</v>
      </c>
      <c r="K10" s="1">
        <v>83933676</v>
      </c>
    </row>
    <row r="11" spans="2:11" x14ac:dyDescent="0.25">
      <c r="B11" t="s">
        <v>161</v>
      </c>
      <c r="I11" s="4">
        <v>159549925</v>
      </c>
      <c r="K11" s="1">
        <f>170010283-5398230</f>
        <v>164612053</v>
      </c>
    </row>
    <row r="12" spans="2:11" x14ac:dyDescent="0.25">
      <c r="B12" t="s">
        <v>162</v>
      </c>
      <c r="I12" s="4">
        <v>41807148</v>
      </c>
      <c r="K12" s="1">
        <v>56557856</v>
      </c>
    </row>
    <row r="13" spans="2:11" x14ac:dyDescent="0.25">
      <c r="I13" s="4"/>
      <c r="K13" s="1"/>
    </row>
    <row r="14" spans="2:11" x14ac:dyDescent="0.25">
      <c r="B14" t="s">
        <v>163</v>
      </c>
      <c r="I14" s="4">
        <f>+I10+I11+I12</f>
        <v>289169170</v>
      </c>
      <c r="K14" s="1">
        <f>+K10+K11+K12</f>
        <v>305103585</v>
      </c>
    </row>
    <row r="15" spans="2:11" x14ac:dyDescent="0.25">
      <c r="I15" s="4"/>
      <c r="K15" s="1"/>
    </row>
    <row r="16" spans="2:11" x14ac:dyDescent="0.25">
      <c r="B16" t="s">
        <v>180</v>
      </c>
      <c r="I16" s="6">
        <v>32684468</v>
      </c>
      <c r="K16" s="1">
        <v>25075278</v>
      </c>
    </row>
    <row r="17" spans="2:11" x14ac:dyDescent="0.25">
      <c r="B17" t="s">
        <v>8</v>
      </c>
      <c r="I17" s="4">
        <v>53553058</v>
      </c>
      <c r="K17" s="1">
        <v>14825544</v>
      </c>
    </row>
    <row r="18" spans="2:11" x14ac:dyDescent="0.25">
      <c r="B18" t="s">
        <v>205</v>
      </c>
      <c r="I18" s="4">
        <v>-1913185</v>
      </c>
      <c r="K18" s="1"/>
    </row>
    <row r="19" spans="2:11" x14ac:dyDescent="0.25">
      <c r="B19" t="s">
        <v>164</v>
      </c>
      <c r="I19" s="4">
        <v>1781396</v>
      </c>
      <c r="K19" s="1">
        <v>1781416</v>
      </c>
    </row>
    <row r="20" spans="2:11" x14ac:dyDescent="0.25">
      <c r="I20" s="4"/>
      <c r="K20" s="1"/>
    </row>
    <row r="21" spans="2:11" x14ac:dyDescent="0.25">
      <c r="B21" t="s">
        <v>21</v>
      </c>
      <c r="I21" s="4">
        <f>+I14+I16+I17+I18+I19</f>
        <v>375274907</v>
      </c>
      <c r="K21" s="1">
        <f>+K14+K16+K17+K19</f>
        <v>346785823</v>
      </c>
    </row>
    <row r="22" spans="2:11" x14ac:dyDescent="0.25">
      <c r="I22" s="4" t="s">
        <v>2</v>
      </c>
      <c r="K22" s="1"/>
    </row>
    <row r="23" spans="2:11" x14ac:dyDescent="0.25">
      <c r="B23" t="s">
        <v>26</v>
      </c>
      <c r="I23" s="4" t="s">
        <v>2</v>
      </c>
      <c r="K23" s="1"/>
    </row>
    <row r="24" spans="2:11" x14ac:dyDescent="0.25">
      <c r="I24" s="4"/>
      <c r="K24" s="1"/>
    </row>
    <row r="25" spans="2:11" x14ac:dyDescent="0.25">
      <c r="B25" t="s">
        <v>165</v>
      </c>
      <c r="I25" s="4">
        <v>4398108</v>
      </c>
      <c r="K25" s="1">
        <f>84478267-1966003-79152264</f>
        <v>3360000</v>
      </c>
    </row>
    <row r="26" spans="2:11" x14ac:dyDescent="0.25">
      <c r="B26" t="s">
        <v>166</v>
      </c>
      <c r="I26" s="4">
        <v>1262857</v>
      </c>
      <c r="K26" s="1">
        <v>1966003</v>
      </c>
    </row>
    <row r="27" spans="2:11" x14ac:dyDescent="0.25">
      <c r="B27" t="s">
        <v>167</v>
      </c>
      <c r="I27" s="4">
        <v>69027710</v>
      </c>
      <c r="K27" s="1">
        <v>79152264</v>
      </c>
    </row>
    <row r="28" spans="2:11" x14ac:dyDescent="0.25">
      <c r="I28" s="4"/>
      <c r="K28" s="1"/>
    </row>
    <row r="29" spans="2:11" x14ac:dyDescent="0.25">
      <c r="B29" t="s">
        <v>168</v>
      </c>
      <c r="I29" s="4">
        <f>+I25+I26+I27</f>
        <v>74688675</v>
      </c>
      <c r="K29" s="1">
        <f>SUM(K25:K28)</f>
        <v>84478267</v>
      </c>
    </row>
    <row r="30" spans="2:11" x14ac:dyDescent="0.25">
      <c r="I30" s="4"/>
      <c r="K30" s="1"/>
    </row>
    <row r="31" spans="2:11" x14ac:dyDescent="0.25">
      <c r="B31" t="s">
        <v>169</v>
      </c>
      <c r="I31" s="4">
        <v>77440996</v>
      </c>
      <c r="K31" s="1">
        <v>47816702</v>
      </c>
    </row>
    <row r="32" spans="2:11" x14ac:dyDescent="0.25">
      <c r="B32" t="s">
        <v>2</v>
      </c>
      <c r="I32" s="4"/>
      <c r="K32" s="1"/>
    </row>
    <row r="33" spans="2:13" x14ac:dyDescent="0.25">
      <c r="B33" t="s">
        <v>170</v>
      </c>
      <c r="I33" s="4">
        <f>+I31</f>
        <v>77440996</v>
      </c>
      <c r="K33" s="1">
        <f>+K31</f>
        <v>47816702</v>
      </c>
    </row>
    <row r="34" spans="2:13" x14ac:dyDescent="0.25">
      <c r="I34" s="4"/>
      <c r="K34" s="1"/>
    </row>
    <row r="35" spans="2:13" x14ac:dyDescent="0.25">
      <c r="B35" t="s">
        <v>171</v>
      </c>
      <c r="I35" s="4">
        <f>+I29+I33</f>
        <v>152129671</v>
      </c>
      <c r="K35" s="1">
        <f>+K29+K33</f>
        <v>132294969</v>
      </c>
    </row>
    <row r="36" spans="2:13" x14ac:dyDescent="0.25">
      <c r="I36" s="4" t="s">
        <v>2</v>
      </c>
      <c r="K36" s="1"/>
    </row>
    <row r="37" spans="2:13" x14ac:dyDescent="0.25">
      <c r="B37" t="s">
        <v>40</v>
      </c>
      <c r="I37" s="4" t="s">
        <v>2</v>
      </c>
      <c r="K37" s="1"/>
    </row>
    <row r="38" spans="2:13" x14ac:dyDescent="0.25">
      <c r="I38" s="4"/>
      <c r="K38" s="1"/>
    </row>
    <row r="39" spans="2:13" x14ac:dyDescent="0.25">
      <c r="B39" t="s">
        <v>172</v>
      </c>
      <c r="I39" s="4">
        <v>30000000</v>
      </c>
      <c r="K39" s="1">
        <v>30000000</v>
      </c>
    </row>
    <row r="40" spans="2:13" x14ac:dyDescent="0.25">
      <c r="B40" t="s">
        <v>173</v>
      </c>
      <c r="I40" s="4">
        <v>179366649</v>
      </c>
      <c r="K40" s="1">
        <v>182865374</v>
      </c>
    </row>
    <row r="41" spans="2:13" x14ac:dyDescent="0.25">
      <c r="B41" t="s">
        <v>174</v>
      </c>
      <c r="I41" s="4">
        <v>13778587</v>
      </c>
      <c r="K41" s="1">
        <v>1625480</v>
      </c>
    </row>
    <row r="42" spans="2:13" x14ac:dyDescent="0.25">
      <c r="I42" s="4"/>
      <c r="K42" s="1"/>
    </row>
    <row r="43" spans="2:13" x14ac:dyDescent="0.25">
      <c r="B43" t="s">
        <v>47</v>
      </c>
      <c r="I43" s="4">
        <f>+I39+I40+I41</f>
        <v>223145236</v>
      </c>
      <c r="K43" s="1">
        <f>SUM(K39:K42)</f>
        <v>214490854</v>
      </c>
    </row>
    <row r="44" spans="2:13" x14ac:dyDescent="0.25">
      <c r="I44" s="4" t="s">
        <v>2</v>
      </c>
      <c r="K44" s="1"/>
    </row>
    <row r="45" spans="2:13" x14ac:dyDescent="0.25">
      <c r="B45" t="s">
        <v>48</v>
      </c>
      <c r="I45" s="4">
        <f>+I35+I43</f>
        <v>375274907</v>
      </c>
      <c r="K45" s="1">
        <f>+K35+K43</f>
        <v>346785823</v>
      </c>
    </row>
    <row r="46" spans="2:13" x14ac:dyDescent="0.25">
      <c r="I46" s="5" t="s">
        <v>2</v>
      </c>
      <c r="M46" t="s">
        <v>2</v>
      </c>
    </row>
    <row r="47" spans="2:13" x14ac:dyDescent="0.25">
      <c r="I47" s="5"/>
    </row>
    <row r="48" spans="2:13" x14ac:dyDescent="0.25">
      <c r="I48" s="5" t="s">
        <v>2</v>
      </c>
    </row>
    <row r="51" spans="2:9" x14ac:dyDescent="0.25">
      <c r="B51" t="s">
        <v>22</v>
      </c>
      <c r="I51" t="s">
        <v>23</v>
      </c>
    </row>
    <row r="52" spans="2:9" x14ac:dyDescent="0.25">
      <c r="B52" t="s">
        <v>24</v>
      </c>
      <c r="I52" t="s">
        <v>181</v>
      </c>
    </row>
    <row r="60" spans="2:9" x14ac:dyDescent="0.25">
      <c r="E60" t="s">
        <v>0</v>
      </c>
    </row>
    <row r="61" spans="2:9" x14ac:dyDescent="0.25">
      <c r="E61" t="s">
        <v>1</v>
      </c>
    </row>
    <row r="62" spans="2:9" x14ac:dyDescent="0.25">
      <c r="E62" t="s">
        <v>195</v>
      </c>
    </row>
    <row r="63" spans="2:9" x14ac:dyDescent="0.25">
      <c r="E63" t="s">
        <v>194</v>
      </c>
    </row>
    <row r="67" spans="2:9" x14ac:dyDescent="0.25">
      <c r="B67" t="s">
        <v>49</v>
      </c>
    </row>
    <row r="69" spans="2:9" x14ac:dyDescent="0.25">
      <c r="B69" t="s">
        <v>196</v>
      </c>
    </row>
    <row r="71" spans="2:9" x14ac:dyDescent="0.25">
      <c r="B71" t="s">
        <v>50</v>
      </c>
      <c r="H71" s="1">
        <v>773450416</v>
      </c>
      <c r="I71" s="1">
        <v>774181592</v>
      </c>
    </row>
    <row r="72" spans="2:9" x14ac:dyDescent="0.25">
      <c r="H72" s="1"/>
      <c r="I72" s="1"/>
    </row>
    <row r="73" spans="2:9" x14ac:dyDescent="0.25">
      <c r="B73" t="s">
        <v>51</v>
      </c>
      <c r="H73" s="1">
        <f>+H71</f>
        <v>773450416</v>
      </c>
      <c r="I73" s="1">
        <f>+I71</f>
        <v>774181592</v>
      </c>
    </row>
    <row r="74" spans="2:9" x14ac:dyDescent="0.25">
      <c r="H74" s="1"/>
      <c r="I74" s="1"/>
    </row>
    <row r="75" spans="2:9" x14ac:dyDescent="0.25">
      <c r="B75" t="s">
        <v>201</v>
      </c>
      <c r="H75" s="1">
        <v>66844877</v>
      </c>
      <c r="I75" s="1">
        <v>54532031</v>
      </c>
    </row>
    <row r="76" spans="2:9" x14ac:dyDescent="0.25">
      <c r="H76" s="1"/>
      <c r="I76" s="1"/>
    </row>
    <row r="77" spans="2:9" x14ac:dyDescent="0.25">
      <c r="B77" t="s">
        <v>197</v>
      </c>
      <c r="H77" s="1">
        <f>+H73-H75</f>
        <v>706605539</v>
      </c>
      <c r="I77" s="1">
        <f>+I73-I75</f>
        <v>719649561</v>
      </c>
    </row>
    <row r="79" spans="2:9" x14ac:dyDescent="0.25">
      <c r="B79" t="s">
        <v>146</v>
      </c>
      <c r="H79" s="1">
        <v>183052</v>
      </c>
      <c r="I79" s="1">
        <v>597164</v>
      </c>
    </row>
    <row r="80" spans="2:9" x14ac:dyDescent="0.25">
      <c r="B80" t="s">
        <v>147</v>
      </c>
      <c r="H80" s="1">
        <v>0</v>
      </c>
      <c r="I80" s="1">
        <v>1527582</v>
      </c>
    </row>
    <row r="81" spans="2:11" x14ac:dyDescent="0.25">
      <c r="B81" t="s">
        <v>148</v>
      </c>
      <c r="H81" s="1">
        <v>886395</v>
      </c>
      <c r="I81" s="1">
        <v>0</v>
      </c>
    </row>
    <row r="82" spans="2:11" x14ac:dyDescent="0.25">
      <c r="B82" t="s">
        <v>188</v>
      </c>
      <c r="H82" s="1">
        <f>261308+9264578-949183</f>
        <v>8576703</v>
      </c>
      <c r="I82" s="1">
        <v>439417</v>
      </c>
    </row>
    <row r="83" spans="2:11" x14ac:dyDescent="0.25">
      <c r="B83" t="s">
        <v>101</v>
      </c>
      <c r="H83" s="1">
        <v>0</v>
      </c>
      <c r="I83" s="1">
        <v>1008212</v>
      </c>
      <c r="K83" s="1" t="s">
        <v>2</v>
      </c>
    </row>
    <row r="84" spans="2:11" x14ac:dyDescent="0.25">
      <c r="H84" s="1"/>
      <c r="I84" s="1"/>
      <c r="K84" s="1" t="s">
        <v>2</v>
      </c>
    </row>
    <row r="85" spans="2:11" x14ac:dyDescent="0.25">
      <c r="B85" t="s">
        <v>198</v>
      </c>
      <c r="H85" s="1">
        <f>+H77+H79+H80+H81+H82+H83</f>
        <v>716251689</v>
      </c>
      <c r="I85" s="1">
        <f>+I77+I79+I80+I82+I83</f>
        <v>723221936</v>
      </c>
    </row>
    <row r="87" spans="2:11" x14ac:dyDescent="0.25">
      <c r="B87" t="s">
        <v>199</v>
      </c>
    </row>
    <row r="89" spans="2:11" x14ac:dyDescent="0.25">
      <c r="B89" t="s">
        <v>200</v>
      </c>
    </row>
    <row r="91" spans="2:11" x14ac:dyDescent="0.25">
      <c r="B91" t="s">
        <v>85</v>
      </c>
      <c r="H91" s="1"/>
      <c r="I91" s="1"/>
    </row>
    <row r="92" spans="2:11" x14ac:dyDescent="0.25">
      <c r="H92" s="1"/>
      <c r="I92" s="1"/>
    </row>
    <row r="93" spans="2:11" x14ac:dyDescent="0.25">
      <c r="B93" t="s">
        <v>86</v>
      </c>
      <c r="H93" s="1">
        <v>314669734</v>
      </c>
      <c r="I93" s="1">
        <v>326923801</v>
      </c>
    </row>
    <row r="94" spans="2:11" x14ac:dyDescent="0.25">
      <c r="B94" t="s">
        <v>87</v>
      </c>
      <c r="H94" s="1">
        <v>9162285</v>
      </c>
      <c r="I94" s="1">
        <v>8652103</v>
      </c>
    </row>
    <row r="95" spans="2:11" x14ac:dyDescent="0.25">
      <c r="B95" t="s">
        <v>88</v>
      </c>
      <c r="H95" s="1">
        <v>21719564</v>
      </c>
      <c r="I95" s="1">
        <v>40335476</v>
      </c>
    </row>
    <row r="96" spans="2:11" x14ac:dyDescent="0.25">
      <c r="B96" t="s">
        <v>89</v>
      </c>
      <c r="H96" s="1">
        <v>2017260</v>
      </c>
      <c r="I96" s="1">
        <v>5646115</v>
      </c>
    </row>
    <row r="97" spans="2:9" x14ac:dyDescent="0.25">
      <c r="B97" t="s">
        <v>90</v>
      </c>
      <c r="H97" s="1">
        <v>22026942</v>
      </c>
      <c r="I97" s="1">
        <v>25517189</v>
      </c>
    </row>
    <row r="98" spans="2:9" x14ac:dyDescent="0.25">
      <c r="B98" t="s">
        <v>83</v>
      </c>
      <c r="H98" s="1">
        <v>16562504</v>
      </c>
      <c r="I98" s="1">
        <v>7276493</v>
      </c>
    </row>
    <row r="99" spans="2:9" x14ac:dyDescent="0.25">
      <c r="B99" t="s">
        <v>91</v>
      </c>
      <c r="H99" s="1">
        <v>0</v>
      </c>
      <c r="I99" s="1">
        <v>0</v>
      </c>
    </row>
    <row r="100" spans="2:9" x14ac:dyDescent="0.25">
      <c r="B100" t="s">
        <v>92</v>
      </c>
      <c r="H100" s="1">
        <v>4047195</v>
      </c>
      <c r="I100" s="1">
        <v>0</v>
      </c>
    </row>
    <row r="101" spans="2:9" x14ac:dyDescent="0.25">
      <c r="B101" t="s">
        <v>93</v>
      </c>
      <c r="H101" s="1">
        <v>3356378</v>
      </c>
      <c r="I101" s="1">
        <v>3449031</v>
      </c>
    </row>
    <row r="102" spans="2:9" x14ac:dyDescent="0.25">
      <c r="B102" t="s">
        <v>94</v>
      </c>
      <c r="H102" s="1">
        <v>225000</v>
      </c>
      <c r="I102" s="1">
        <v>100000</v>
      </c>
    </row>
    <row r="103" spans="2:9" x14ac:dyDescent="0.25">
      <c r="B103" t="s">
        <v>95</v>
      </c>
      <c r="H103" s="1">
        <v>8356228</v>
      </c>
      <c r="I103" s="1">
        <v>8085498</v>
      </c>
    </row>
    <row r="104" spans="2:9" x14ac:dyDescent="0.25">
      <c r="B104" t="s">
        <v>96</v>
      </c>
      <c r="H104" s="1">
        <v>10096359</v>
      </c>
      <c r="I104" s="1">
        <v>12272308</v>
      </c>
    </row>
    <row r="105" spans="2:9" x14ac:dyDescent="0.25">
      <c r="B105" t="s">
        <v>97</v>
      </c>
      <c r="H105" s="1">
        <v>29652048</v>
      </c>
      <c r="I105" s="1">
        <v>40110888</v>
      </c>
    </row>
    <row r="106" spans="2:9" x14ac:dyDescent="0.25">
      <c r="B106" t="s">
        <v>77</v>
      </c>
      <c r="H106" s="1">
        <v>18859229</v>
      </c>
      <c r="I106" s="1">
        <v>20460120</v>
      </c>
    </row>
    <row r="107" spans="2:9" x14ac:dyDescent="0.25">
      <c r="B107" t="s">
        <v>98</v>
      </c>
      <c r="H107" s="1">
        <v>63000</v>
      </c>
      <c r="I107" s="1">
        <v>0</v>
      </c>
    </row>
    <row r="108" spans="2:9" x14ac:dyDescent="0.25">
      <c r="B108" t="s">
        <v>99</v>
      </c>
      <c r="H108" s="1">
        <v>42000</v>
      </c>
      <c r="I108" s="1">
        <v>600000</v>
      </c>
    </row>
    <row r="109" spans="2:9" x14ac:dyDescent="0.25">
      <c r="B109" t="s">
        <v>100</v>
      </c>
      <c r="H109" s="1">
        <v>68697</v>
      </c>
      <c r="I109" s="1">
        <v>60100</v>
      </c>
    </row>
    <row r="110" spans="2:9" x14ac:dyDescent="0.25">
      <c r="B110" t="s">
        <v>101</v>
      </c>
      <c r="H110" s="1">
        <v>1927245</v>
      </c>
      <c r="I110" s="1">
        <v>0</v>
      </c>
    </row>
    <row r="111" spans="2:9" x14ac:dyDescent="0.25">
      <c r="B111" t="s">
        <v>2</v>
      </c>
      <c r="H111" s="1"/>
      <c r="I111" s="1"/>
    </row>
    <row r="112" spans="2:9" x14ac:dyDescent="0.25">
      <c r="B112" t="s">
        <v>102</v>
      </c>
      <c r="H112" s="1">
        <f>SUM(H93:H111)</f>
        <v>462851668</v>
      </c>
      <c r="I112" s="1">
        <f>SUM(I93:I111)</f>
        <v>499489122</v>
      </c>
    </row>
    <row r="113" spans="2:9" x14ac:dyDescent="0.25">
      <c r="H113" s="1" t="s">
        <v>2</v>
      </c>
      <c r="I113" s="1" t="s">
        <v>2</v>
      </c>
    </row>
    <row r="114" spans="2:9" x14ac:dyDescent="0.25">
      <c r="B114" t="s">
        <v>67</v>
      </c>
      <c r="H114" s="1"/>
      <c r="I114" s="1"/>
    </row>
    <row r="115" spans="2:9" x14ac:dyDescent="0.25">
      <c r="H115" s="1"/>
      <c r="I115" s="1"/>
    </row>
    <row r="116" spans="2:9" x14ac:dyDescent="0.25">
      <c r="B116" t="s">
        <v>189</v>
      </c>
      <c r="H116" s="1">
        <v>3478864</v>
      </c>
      <c r="I116" s="1">
        <v>0</v>
      </c>
    </row>
    <row r="117" spans="2:9" x14ac:dyDescent="0.25">
      <c r="B117" t="s">
        <v>70</v>
      </c>
      <c r="H117" s="1">
        <v>93033127</v>
      </c>
      <c r="I117" s="1">
        <v>101197422</v>
      </c>
    </row>
    <row r="118" spans="2:9" x14ac:dyDescent="0.25">
      <c r="H118" s="1"/>
      <c r="I118" s="1"/>
    </row>
    <row r="119" spans="2:9" x14ac:dyDescent="0.25">
      <c r="B119" t="s">
        <v>103</v>
      </c>
      <c r="H119" s="1">
        <f>SUM(H116:H118)</f>
        <v>96511991</v>
      </c>
      <c r="I119" s="1">
        <f>SUM(I116:I118)</f>
        <v>101197422</v>
      </c>
    </row>
    <row r="120" spans="2:9" x14ac:dyDescent="0.25">
      <c r="H120" s="1"/>
      <c r="I120" s="1"/>
    </row>
    <row r="121" spans="2:9" x14ac:dyDescent="0.25">
      <c r="B121" t="s">
        <v>104</v>
      </c>
      <c r="H121" s="1"/>
      <c r="I121" s="1"/>
    </row>
    <row r="122" spans="2:9" x14ac:dyDescent="0.25">
      <c r="H122" s="1"/>
      <c r="I122" s="1"/>
    </row>
    <row r="123" spans="2:9" x14ac:dyDescent="0.25">
      <c r="B123" t="s">
        <v>105</v>
      </c>
      <c r="H123" s="1">
        <v>0</v>
      </c>
      <c r="I123" s="1">
        <v>0</v>
      </c>
    </row>
    <row r="124" spans="2:9" x14ac:dyDescent="0.25">
      <c r="B124" t="s">
        <v>158</v>
      </c>
      <c r="H124" s="1">
        <v>109604</v>
      </c>
      <c r="I124" s="1"/>
    </row>
    <row r="125" spans="2:9" x14ac:dyDescent="0.25">
      <c r="B125" t="s">
        <v>106</v>
      </c>
      <c r="H125" s="1">
        <v>0</v>
      </c>
      <c r="I125" s="1">
        <v>0</v>
      </c>
    </row>
    <row r="126" spans="2:9" x14ac:dyDescent="0.25">
      <c r="B126" t="s">
        <v>70</v>
      </c>
      <c r="H126" s="1">
        <v>161796</v>
      </c>
      <c r="I126" s="1">
        <v>0</v>
      </c>
    </row>
    <row r="127" spans="2:9" x14ac:dyDescent="0.25">
      <c r="H127" s="1"/>
      <c r="I127" s="1"/>
    </row>
    <row r="128" spans="2:9" x14ac:dyDescent="0.25">
      <c r="B128" t="s">
        <v>107</v>
      </c>
      <c r="H128" s="1">
        <f>SUM(H123:H127)</f>
        <v>271400</v>
      </c>
      <c r="I128" s="1">
        <f>SUM(I123:I127)</f>
        <v>0</v>
      </c>
    </row>
    <row r="129" spans="2:9" x14ac:dyDescent="0.25">
      <c r="H129" s="1"/>
      <c r="I129" s="1"/>
    </row>
    <row r="130" spans="2:9" x14ac:dyDescent="0.25">
      <c r="B130" t="s">
        <v>69</v>
      </c>
      <c r="H130" s="1"/>
      <c r="I130" s="1"/>
    </row>
    <row r="131" spans="2:9" x14ac:dyDescent="0.25">
      <c r="H131" s="1"/>
      <c r="I131" s="1"/>
    </row>
    <row r="132" spans="2:9" x14ac:dyDescent="0.25">
      <c r="B132" t="s">
        <v>108</v>
      </c>
      <c r="H132" s="1">
        <v>8607746</v>
      </c>
      <c r="I132" s="1">
        <v>9136456</v>
      </c>
    </row>
    <row r="133" spans="2:9" x14ac:dyDescent="0.25">
      <c r="H133" s="1"/>
      <c r="I133" s="1"/>
    </row>
    <row r="134" spans="2:9" x14ac:dyDescent="0.25">
      <c r="B134" t="s">
        <v>154</v>
      </c>
      <c r="H134" s="1">
        <v>161560</v>
      </c>
      <c r="I134" s="1">
        <v>150000</v>
      </c>
    </row>
    <row r="135" spans="2:9" x14ac:dyDescent="0.25">
      <c r="H135" s="1"/>
      <c r="I135" s="1"/>
    </row>
    <row r="136" spans="2:9" x14ac:dyDescent="0.25">
      <c r="B136" t="s">
        <v>109</v>
      </c>
      <c r="H136" s="1"/>
      <c r="I136" s="1"/>
    </row>
    <row r="137" spans="2:9" x14ac:dyDescent="0.25">
      <c r="H137" s="1"/>
      <c r="I137" s="1"/>
    </row>
    <row r="138" spans="2:9" x14ac:dyDescent="0.25">
      <c r="B138" t="s">
        <v>110</v>
      </c>
      <c r="H138" s="1">
        <v>8810629</v>
      </c>
      <c r="I138" s="1">
        <v>7440095</v>
      </c>
    </row>
    <row r="139" spans="2:9" x14ac:dyDescent="0.25">
      <c r="B139" t="s">
        <v>111</v>
      </c>
      <c r="H139" s="1">
        <v>0</v>
      </c>
      <c r="I139" s="1">
        <v>0</v>
      </c>
    </row>
    <row r="140" spans="2:9" x14ac:dyDescent="0.25">
      <c r="B140" t="s">
        <v>70</v>
      </c>
      <c r="H140" s="1">
        <v>10136497</v>
      </c>
      <c r="I140" s="1">
        <v>3396899</v>
      </c>
    </row>
    <row r="141" spans="2:9" x14ac:dyDescent="0.25">
      <c r="H141" s="1"/>
      <c r="I141" s="1"/>
    </row>
    <row r="142" spans="2:9" x14ac:dyDescent="0.25">
      <c r="B142" t="s">
        <v>112</v>
      </c>
      <c r="H142" s="1">
        <f>SUM(H138:H141)</f>
        <v>18947126</v>
      </c>
      <c r="I142" s="1">
        <f>SUM(I138:I141)</f>
        <v>10836994</v>
      </c>
    </row>
    <row r="143" spans="2:9" x14ac:dyDescent="0.25">
      <c r="H143" s="1"/>
      <c r="I143" s="1"/>
    </row>
    <row r="144" spans="2:9" x14ac:dyDescent="0.25">
      <c r="B144" t="s">
        <v>73</v>
      </c>
      <c r="H144" s="1"/>
      <c r="I144" s="1"/>
    </row>
    <row r="145" spans="2:9" x14ac:dyDescent="0.25">
      <c r="H145" s="1"/>
      <c r="I145" s="1"/>
    </row>
    <row r="146" spans="2:9" x14ac:dyDescent="0.25">
      <c r="B146" t="s">
        <v>113</v>
      </c>
      <c r="H146" s="1">
        <v>2379978</v>
      </c>
      <c r="I146" s="1">
        <v>3364556</v>
      </c>
    </row>
    <row r="147" spans="2:9" x14ac:dyDescent="0.25">
      <c r="B147" t="s">
        <v>114</v>
      </c>
      <c r="H147" s="1">
        <v>6927626</v>
      </c>
      <c r="I147" s="1">
        <v>4703590</v>
      </c>
    </row>
    <row r="148" spans="2:9" x14ac:dyDescent="0.25">
      <c r="B148" t="s">
        <v>115</v>
      </c>
      <c r="H148" s="1">
        <v>8400000</v>
      </c>
      <c r="I148" s="1">
        <v>8450000</v>
      </c>
    </row>
    <row r="149" spans="2:9" x14ac:dyDescent="0.25">
      <c r="B149" t="s">
        <v>116</v>
      </c>
      <c r="H149" s="1">
        <v>5132554</v>
      </c>
      <c r="I149" s="1">
        <v>7236575</v>
      </c>
    </row>
    <row r="150" spans="2:9" x14ac:dyDescent="0.25">
      <c r="B150" t="s">
        <v>117</v>
      </c>
      <c r="H150" s="1">
        <v>4011663</v>
      </c>
      <c r="I150" s="1">
        <v>3703904</v>
      </c>
    </row>
    <row r="151" spans="2:9" x14ac:dyDescent="0.25">
      <c r="B151" t="s">
        <v>118</v>
      </c>
      <c r="H151" s="1">
        <v>266400</v>
      </c>
      <c r="I151" s="1">
        <v>140600</v>
      </c>
    </row>
    <row r="152" spans="2:9" x14ac:dyDescent="0.25">
      <c r="B152" t="s">
        <v>119</v>
      </c>
      <c r="H152" s="1">
        <v>2343000</v>
      </c>
      <c r="I152" s="1">
        <v>466000</v>
      </c>
    </row>
    <row r="153" spans="2:9" x14ac:dyDescent="0.25">
      <c r="B153" t="s">
        <v>70</v>
      </c>
      <c r="H153" s="1">
        <v>1667632</v>
      </c>
      <c r="I153" s="1">
        <v>2373067</v>
      </c>
    </row>
    <row r="154" spans="2:9" x14ac:dyDescent="0.25">
      <c r="H154" s="1"/>
      <c r="I154" s="1"/>
    </row>
    <row r="155" spans="2:9" x14ac:dyDescent="0.25">
      <c r="B155" t="s">
        <v>120</v>
      </c>
      <c r="H155" s="1">
        <f>SUM(H146:H154)</f>
        <v>31128853</v>
      </c>
      <c r="I155" s="1">
        <f>SUM(I146:I154)</f>
        <v>30438292</v>
      </c>
    </row>
    <row r="156" spans="2:9" x14ac:dyDescent="0.25">
      <c r="H156" s="1"/>
      <c r="I156" s="1"/>
    </row>
    <row r="157" spans="2:9" x14ac:dyDescent="0.25">
      <c r="B157" t="s">
        <v>121</v>
      </c>
      <c r="H157" s="1"/>
      <c r="I157" s="1"/>
    </row>
    <row r="158" spans="2:9" x14ac:dyDescent="0.25">
      <c r="H158" s="1"/>
      <c r="I158" s="1"/>
    </row>
    <row r="159" spans="2:9" x14ac:dyDescent="0.25">
      <c r="B159" t="s">
        <v>122</v>
      </c>
      <c r="H159" s="1">
        <v>29274</v>
      </c>
      <c r="I159" s="1">
        <v>12115</v>
      </c>
    </row>
    <row r="160" spans="2:9" x14ac:dyDescent="0.25">
      <c r="B160" t="s">
        <v>123</v>
      </c>
      <c r="H160" s="1">
        <v>1388000</v>
      </c>
      <c r="I160" s="1">
        <v>1359400</v>
      </c>
    </row>
    <row r="161" spans="2:9" x14ac:dyDescent="0.25">
      <c r="B161" t="s">
        <v>70</v>
      </c>
      <c r="H161" s="1">
        <v>49348</v>
      </c>
      <c r="I161" s="1">
        <v>203000</v>
      </c>
    </row>
    <row r="162" spans="2:9" x14ac:dyDescent="0.25">
      <c r="H162" s="1"/>
      <c r="I162" s="1"/>
    </row>
    <row r="163" spans="2:9" x14ac:dyDescent="0.25">
      <c r="B163" t="s">
        <v>124</v>
      </c>
      <c r="H163" s="1">
        <f>SUM(H159:H162)</f>
        <v>1466622</v>
      </c>
      <c r="I163" s="1">
        <f>SUM(I159:I162)</f>
        <v>1574515</v>
      </c>
    </row>
    <row r="164" spans="2:9" x14ac:dyDescent="0.25">
      <c r="H164" s="1"/>
      <c r="I164" s="1"/>
    </row>
    <row r="165" spans="2:9" x14ac:dyDescent="0.25">
      <c r="B165" t="s">
        <v>125</v>
      </c>
      <c r="H165" s="1"/>
      <c r="I165" s="1"/>
    </row>
    <row r="166" spans="2:9" x14ac:dyDescent="0.25">
      <c r="H166" s="1"/>
      <c r="I166" s="1"/>
    </row>
    <row r="167" spans="2:9" x14ac:dyDescent="0.25">
      <c r="B167" t="s">
        <v>15</v>
      </c>
      <c r="H167" s="1">
        <v>315532</v>
      </c>
      <c r="I167" s="1">
        <v>1890651</v>
      </c>
    </row>
    <row r="168" spans="2:9" x14ac:dyDescent="0.25">
      <c r="B168" t="s">
        <v>16</v>
      </c>
      <c r="H168" s="1">
        <v>2043687</v>
      </c>
      <c r="I168" s="1">
        <v>132350</v>
      </c>
    </row>
    <row r="169" spans="2:9" x14ac:dyDescent="0.25">
      <c r="B169" t="s">
        <v>126</v>
      </c>
      <c r="H169" s="1">
        <v>2943224</v>
      </c>
      <c r="I169" s="1">
        <v>4492910</v>
      </c>
    </row>
    <row r="170" spans="2:9" x14ac:dyDescent="0.25">
      <c r="B170" t="s">
        <v>18</v>
      </c>
      <c r="H170" s="1">
        <v>6037928</v>
      </c>
      <c r="I170" s="1">
        <v>0</v>
      </c>
    </row>
    <row r="171" spans="2:9" x14ac:dyDescent="0.25">
      <c r="H171" s="1"/>
      <c r="I171" s="1"/>
    </row>
    <row r="172" spans="2:9" x14ac:dyDescent="0.25">
      <c r="B172" t="s">
        <v>127</v>
      </c>
      <c r="H172" s="1">
        <f>SUM(H167:H171)</f>
        <v>11340371</v>
      </c>
      <c r="I172" s="1">
        <f>SUM(I167:I171)</f>
        <v>6515911</v>
      </c>
    </row>
    <row r="173" spans="2:9" x14ac:dyDescent="0.25">
      <c r="H173" s="1"/>
      <c r="I173" s="1"/>
    </row>
    <row r="174" spans="2:9" x14ac:dyDescent="0.25">
      <c r="B174" t="s">
        <v>128</v>
      </c>
      <c r="H174" s="1"/>
      <c r="I174" s="1"/>
    </row>
    <row r="175" spans="2:9" x14ac:dyDescent="0.25">
      <c r="H175" s="1"/>
      <c r="I175" s="1"/>
    </row>
    <row r="176" spans="2:9" x14ac:dyDescent="0.25">
      <c r="B176" t="s">
        <v>129</v>
      </c>
      <c r="H176" s="1">
        <v>0</v>
      </c>
      <c r="I176" s="1">
        <v>73401</v>
      </c>
    </row>
    <row r="177" spans="2:9" x14ac:dyDescent="0.25">
      <c r="B177" t="s">
        <v>175</v>
      </c>
      <c r="H177" s="1">
        <v>0</v>
      </c>
      <c r="I177" s="1">
        <v>801735</v>
      </c>
    </row>
    <row r="178" spans="2:9" x14ac:dyDescent="0.25">
      <c r="B178" t="s">
        <v>130</v>
      </c>
      <c r="H178" s="1">
        <v>24500</v>
      </c>
      <c r="I178" s="1">
        <v>559363</v>
      </c>
    </row>
    <row r="179" spans="2:9" x14ac:dyDescent="0.25">
      <c r="B179" t="s">
        <v>70</v>
      </c>
      <c r="H179" s="1">
        <v>24000</v>
      </c>
      <c r="I179" s="1">
        <v>0</v>
      </c>
    </row>
    <row r="180" spans="2:9" x14ac:dyDescent="0.25">
      <c r="H180" s="1"/>
      <c r="I180" s="1"/>
    </row>
    <row r="181" spans="2:9" x14ac:dyDescent="0.25">
      <c r="B181" t="s">
        <v>131</v>
      </c>
      <c r="H181" s="1">
        <f>SUM(H176:H180)</f>
        <v>48500</v>
      </c>
      <c r="I181" s="1">
        <f>SUM(I176:I180)</f>
        <v>1434499</v>
      </c>
    </row>
    <row r="182" spans="2:9" x14ac:dyDescent="0.25">
      <c r="H182" s="1"/>
      <c r="I182" s="1"/>
    </row>
    <row r="183" spans="2:9" x14ac:dyDescent="0.25">
      <c r="B183" t="s">
        <v>132</v>
      </c>
      <c r="H183" s="1"/>
      <c r="I183" s="1"/>
    </row>
    <row r="184" spans="2:9" x14ac:dyDescent="0.25">
      <c r="H184" s="1"/>
      <c r="I184" s="1"/>
    </row>
    <row r="185" spans="2:9" x14ac:dyDescent="0.25">
      <c r="B185" t="s">
        <v>133</v>
      </c>
      <c r="H185" s="1">
        <v>3534753</v>
      </c>
      <c r="I185" s="1">
        <v>0</v>
      </c>
    </row>
    <row r="186" spans="2:9" x14ac:dyDescent="0.25">
      <c r="H186" s="1"/>
      <c r="I186" s="1"/>
    </row>
    <row r="187" spans="2:9" x14ac:dyDescent="0.25">
      <c r="B187" t="s">
        <v>134</v>
      </c>
      <c r="H187" s="1"/>
      <c r="I187" s="1"/>
    </row>
    <row r="188" spans="2:9" x14ac:dyDescent="0.25">
      <c r="H188" s="1"/>
      <c r="I188" s="1"/>
    </row>
    <row r="189" spans="2:9" x14ac:dyDescent="0.25">
      <c r="B189" t="s">
        <v>15</v>
      </c>
      <c r="H189" s="1">
        <v>379678</v>
      </c>
      <c r="I189" s="1">
        <v>619745</v>
      </c>
    </row>
    <row r="190" spans="2:9" x14ac:dyDescent="0.25">
      <c r="B190" t="s">
        <v>16</v>
      </c>
      <c r="H190" s="1">
        <v>1910610</v>
      </c>
      <c r="I190" s="1">
        <v>1497295</v>
      </c>
    </row>
    <row r="191" spans="2:9" x14ac:dyDescent="0.25">
      <c r="B191" t="s">
        <v>126</v>
      </c>
      <c r="H191" s="1">
        <v>2238885</v>
      </c>
      <c r="I191" s="1">
        <v>1660230</v>
      </c>
    </row>
    <row r="192" spans="2:9" x14ac:dyDescent="0.25">
      <c r="B192" t="s">
        <v>135</v>
      </c>
      <c r="H192" s="1">
        <v>8845460</v>
      </c>
      <c r="I192" s="1">
        <v>17790714</v>
      </c>
    </row>
    <row r="193" spans="2:9" x14ac:dyDescent="0.25">
      <c r="H193" s="1"/>
      <c r="I193" s="1"/>
    </row>
    <row r="194" spans="2:9" x14ac:dyDescent="0.25">
      <c r="B194" t="s">
        <v>136</v>
      </c>
      <c r="H194" s="1">
        <f>SUM(H189:H193)</f>
        <v>13374633</v>
      </c>
      <c r="I194" s="1">
        <f>SUM(I189:I193)</f>
        <v>21567984</v>
      </c>
    </row>
    <row r="195" spans="2:9" x14ac:dyDescent="0.25">
      <c r="H195" s="1"/>
      <c r="I195" s="1"/>
    </row>
    <row r="196" spans="2:9" x14ac:dyDescent="0.25">
      <c r="B196" t="s">
        <v>101</v>
      </c>
      <c r="H196" s="1"/>
      <c r="I196" s="1"/>
    </row>
    <row r="197" spans="2:9" x14ac:dyDescent="0.25">
      <c r="H197" s="1"/>
      <c r="I197" s="1"/>
    </row>
    <row r="198" spans="2:9" x14ac:dyDescent="0.25">
      <c r="B198" t="s">
        <v>137</v>
      </c>
      <c r="H198" s="1">
        <v>820000</v>
      </c>
      <c r="I198" s="1">
        <v>0</v>
      </c>
    </row>
    <row r="199" spans="2:9" x14ac:dyDescent="0.25">
      <c r="B199" t="s">
        <v>190</v>
      </c>
      <c r="H199" s="1">
        <v>68000</v>
      </c>
      <c r="I199" s="1">
        <v>0</v>
      </c>
    </row>
    <row r="200" spans="2:9" x14ac:dyDescent="0.25">
      <c r="B200" t="s">
        <v>138</v>
      </c>
      <c r="H200" s="1">
        <v>3516110</v>
      </c>
      <c r="I200" s="1">
        <v>4380364</v>
      </c>
    </row>
    <row r="201" spans="2:9" x14ac:dyDescent="0.25">
      <c r="B201" t="s">
        <v>139</v>
      </c>
      <c r="H201" s="1">
        <v>2049008</v>
      </c>
      <c r="I201" s="1">
        <v>1919088</v>
      </c>
    </row>
    <row r="202" spans="2:9" x14ac:dyDescent="0.25">
      <c r="B202" t="s">
        <v>140</v>
      </c>
      <c r="H202" s="1">
        <v>2207035</v>
      </c>
      <c r="I202" s="1">
        <v>3485059</v>
      </c>
    </row>
    <row r="203" spans="2:9" x14ac:dyDescent="0.25">
      <c r="B203" t="s">
        <v>141</v>
      </c>
      <c r="H203" s="1">
        <v>9606733</v>
      </c>
      <c r="I203" s="1">
        <v>5604696</v>
      </c>
    </row>
    <row r="204" spans="2:9" x14ac:dyDescent="0.25">
      <c r="B204" t="s">
        <v>142</v>
      </c>
      <c r="H204" s="1">
        <v>1791603</v>
      </c>
      <c r="I204" s="1">
        <v>2026148</v>
      </c>
    </row>
    <row r="205" spans="2:9" x14ac:dyDescent="0.25">
      <c r="B205" t="s">
        <v>143</v>
      </c>
      <c r="H205" s="1">
        <v>1743072</v>
      </c>
      <c r="I205" s="1">
        <v>574250</v>
      </c>
    </row>
    <row r="206" spans="2:9" x14ac:dyDescent="0.25">
      <c r="B206" t="s">
        <v>70</v>
      </c>
      <c r="H206" s="1">
        <v>17283487</v>
      </c>
      <c r="I206" s="1">
        <v>10370005</v>
      </c>
    </row>
    <row r="207" spans="2:9" x14ac:dyDescent="0.25">
      <c r="H207" s="1"/>
      <c r="I207" s="1"/>
    </row>
    <row r="208" spans="2:9" x14ac:dyDescent="0.25">
      <c r="B208" t="s">
        <v>144</v>
      </c>
      <c r="H208" s="1">
        <f>SUM(H198:H207)</f>
        <v>39085048</v>
      </c>
      <c r="I208" s="1">
        <f>SUM(I198:I207)</f>
        <v>28359610</v>
      </c>
    </row>
    <row r="209" spans="2:11" x14ac:dyDescent="0.25">
      <c r="H209" s="1"/>
      <c r="I209" s="1"/>
    </row>
    <row r="210" spans="2:11" x14ac:dyDescent="0.25">
      <c r="B210" t="s">
        <v>177</v>
      </c>
      <c r="H210" s="1">
        <v>6665768</v>
      </c>
      <c r="I210" s="1">
        <v>5837647</v>
      </c>
    </row>
    <row r="211" spans="2:11" x14ac:dyDescent="0.25">
      <c r="H211" s="1"/>
      <c r="I211" s="1"/>
    </row>
    <row r="212" spans="2:11" x14ac:dyDescent="0.25">
      <c r="B212" t="s">
        <v>145</v>
      </c>
      <c r="H212" s="1">
        <f>+H112+H119+H128+H132+H142+H155+H163+H172+H181+H194+H208+H185+H134+H210</f>
        <v>693996039</v>
      </c>
      <c r="I212" s="1">
        <f>+I112+I119+I132+I134+I142+I155+I163+I172+I181+I194+I208+I210</f>
        <v>716538452</v>
      </c>
      <c r="J212" s="1" t="s">
        <v>2</v>
      </c>
    </row>
    <row r="213" spans="2:11" x14ac:dyDescent="0.25">
      <c r="H213" s="1" t="s">
        <v>2</v>
      </c>
      <c r="I213" s="1"/>
    </row>
    <row r="214" spans="2:11" x14ac:dyDescent="0.25">
      <c r="B214" t="s">
        <v>202</v>
      </c>
      <c r="H214" s="1">
        <f>+H212</f>
        <v>693996039</v>
      </c>
      <c r="I214" s="1">
        <f>+I212</f>
        <v>716538452</v>
      </c>
    </row>
    <row r="216" spans="2:11" x14ac:dyDescent="0.25">
      <c r="B216" t="s">
        <v>150</v>
      </c>
      <c r="H216" s="1">
        <v>3017247</v>
      </c>
      <c r="I216" s="1">
        <v>2866892</v>
      </c>
    </row>
    <row r="217" spans="2:11" x14ac:dyDescent="0.25">
      <c r="B217" t="s">
        <v>146</v>
      </c>
      <c r="H217" s="1">
        <v>0</v>
      </c>
      <c r="I217" s="1">
        <f>40991+2336</f>
        <v>43327</v>
      </c>
    </row>
    <row r="218" spans="2:11" x14ac:dyDescent="0.25">
      <c r="B218" t="s">
        <v>151</v>
      </c>
      <c r="H218" s="1">
        <v>0</v>
      </c>
      <c r="I218" s="1">
        <v>68439</v>
      </c>
    </row>
    <row r="219" spans="2:11" x14ac:dyDescent="0.25">
      <c r="B219" t="s">
        <v>70</v>
      </c>
      <c r="H219" s="1">
        <v>3287779</v>
      </c>
      <c r="I219" s="1">
        <v>3152281</v>
      </c>
    </row>
    <row r="220" spans="2:11" x14ac:dyDescent="0.25">
      <c r="B220" t="s">
        <v>70</v>
      </c>
      <c r="H220" s="1">
        <v>390621</v>
      </c>
      <c r="I220" s="1">
        <v>708481</v>
      </c>
    </row>
    <row r="221" spans="2:11" x14ac:dyDescent="0.25">
      <c r="I221" s="1">
        <f>SUM(I216:I220)</f>
        <v>6839420</v>
      </c>
      <c r="K221" s="1" t="s">
        <v>2</v>
      </c>
    </row>
    <row r="222" spans="2:11" x14ac:dyDescent="0.25">
      <c r="B222" t="s">
        <v>59</v>
      </c>
      <c r="H222" s="1">
        <f>+H85-H216-H217-H218-H219-H220-H214</f>
        <v>15560003</v>
      </c>
      <c r="I222" s="1">
        <f>+I85-I214-I216-I217-I218-I219-I220</f>
        <v>-155936</v>
      </c>
    </row>
    <row r="224" spans="2:11" x14ac:dyDescent="0.25">
      <c r="B224" t="s">
        <v>178</v>
      </c>
      <c r="H224" s="4">
        <v>1781416</v>
      </c>
      <c r="I224" s="1">
        <v>1781416</v>
      </c>
    </row>
    <row r="226" spans="2:9" x14ac:dyDescent="0.25">
      <c r="B226" t="s">
        <v>59</v>
      </c>
      <c r="H226" s="1">
        <f>+H222-H224</f>
        <v>13778587</v>
      </c>
      <c r="I226" s="1">
        <f>+I222+I224</f>
        <v>1625480</v>
      </c>
    </row>
    <row r="227" spans="2:9" x14ac:dyDescent="0.25">
      <c r="H227" s="1" t="s">
        <v>2</v>
      </c>
      <c r="I227" s="1" t="s">
        <v>2</v>
      </c>
    </row>
    <row r="228" spans="2:9" x14ac:dyDescent="0.25">
      <c r="H228" s="1"/>
      <c r="I228" s="1"/>
    </row>
    <row r="232" spans="2:9" x14ac:dyDescent="0.25">
      <c r="B232" t="s">
        <v>22</v>
      </c>
      <c r="I232" t="s">
        <v>23</v>
      </c>
    </row>
    <row r="233" spans="2:9" x14ac:dyDescent="0.25">
      <c r="B233" t="s">
        <v>24</v>
      </c>
      <c r="I233" t="s">
        <v>181</v>
      </c>
    </row>
  </sheetData>
  <pageMargins left="0" right="0" top="0.74803149606299213" bottom="0.74803149606299213" header="0.31496062992125984" footer="0.31496062992125984"/>
  <pageSetup scale="67" orientation="portrait" horizontalDpi="0" verticalDpi="0" r:id="rId1"/>
  <rowBreaks count="1" manualBreakCount="1">
    <brk id="58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3"/>
  <sheetViews>
    <sheetView zoomScaleNormal="100" workbookViewId="0">
      <selection activeCell="H150" sqref="H150"/>
    </sheetView>
  </sheetViews>
  <sheetFormatPr baseColWidth="10" defaultRowHeight="15" x14ac:dyDescent="0.25"/>
  <cols>
    <col min="7" max="7" width="3.140625" customWidth="1"/>
    <col min="8" max="8" width="22.5703125" customWidth="1"/>
    <col min="9" max="9" width="16.7109375" bestFit="1" customWidth="1"/>
  </cols>
  <sheetData>
    <row r="2" spans="2:8" x14ac:dyDescent="0.25">
      <c r="D2" t="s">
        <v>0</v>
      </c>
    </row>
    <row r="3" spans="2:8" x14ac:dyDescent="0.25">
      <c r="D3" t="s">
        <v>1</v>
      </c>
    </row>
    <row r="4" spans="2:8" x14ac:dyDescent="0.25">
      <c r="D4" t="s">
        <v>183</v>
      </c>
    </row>
    <row r="6" spans="2:8" x14ac:dyDescent="0.25">
      <c r="B6" t="s">
        <v>3</v>
      </c>
    </row>
    <row r="8" spans="2:8" x14ac:dyDescent="0.25">
      <c r="B8" t="s">
        <v>4</v>
      </c>
    </row>
    <row r="10" spans="2:8" x14ac:dyDescent="0.25">
      <c r="B10" t="s">
        <v>187</v>
      </c>
      <c r="H10" s="4">
        <v>17451635</v>
      </c>
    </row>
    <row r="12" spans="2:8" x14ac:dyDescent="0.25">
      <c r="B12" t="s">
        <v>6</v>
      </c>
      <c r="H12" s="1">
        <v>76581313</v>
      </c>
    </row>
    <row r="13" spans="2:8" x14ac:dyDescent="0.25">
      <c r="H13" s="1"/>
    </row>
    <row r="14" spans="2:8" x14ac:dyDescent="0.25">
      <c r="B14" t="s">
        <v>7</v>
      </c>
      <c r="H14" s="1">
        <f>+H10+H12</f>
        <v>94032948</v>
      </c>
    </row>
    <row r="15" spans="2:8" x14ac:dyDescent="0.25">
      <c r="H15" s="1"/>
    </row>
    <row r="16" spans="2:8" x14ac:dyDescent="0.25">
      <c r="B16" t="s">
        <v>8</v>
      </c>
      <c r="H16" s="1" t="s">
        <v>2</v>
      </c>
    </row>
    <row r="17" spans="2:8" x14ac:dyDescent="0.25">
      <c r="H17" s="1"/>
    </row>
    <row r="18" spans="2:8" x14ac:dyDescent="0.25">
      <c r="B18" t="s">
        <v>60</v>
      </c>
      <c r="H18" s="1">
        <v>1635543</v>
      </c>
    </row>
    <row r="19" spans="2:8" x14ac:dyDescent="0.25">
      <c r="B19" t="s">
        <v>61</v>
      </c>
      <c r="H19" s="1">
        <v>14877765</v>
      </c>
    </row>
    <row r="20" spans="2:8" x14ac:dyDescent="0.25">
      <c r="B20" t="s">
        <v>63</v>
      </c>
      <c r="H20" s="1">
        <v>37039730</v>
      </c>
    </row>
    <row r="21" spans="2:8" x14ac:dyDescent="0.25">
      <c r="H21" s="1"/>
    </row>
    <row r="22" spans="2:8" x14ac:dyDescent="0.25">
      <c r="B22" t="s">
        <v>62</v>
      </c>
      <c r="H22" s="1">
        <f>SUM(H18:H21)</f>
        <v>53553038</v>
      </c>
    </row>
    <row r="23" spans="2:8" x14ac:dyDescent="0.25">
      <c r="H23" s="1"/>
    </row>
    <row r="24" spans="2:8" x14ac:dyDescent="0.25">
      <c r="B24" t="s">
        <v>9</v>
      </c>
      <c r="H24" s="1"/>
    </row>
    <row r="25" spans="2:8" x14ac:dyDescent="0.25">
      <c r="H25" s="1"/>
    </row>
    <row r="26" spans="2:8" x14ac:dyDescent="0.25">
      <c r="B26" t="s">
        <v>10</v>
      </c>
      <c r="H26" s="1">
        <v>159549925</v>
      </c>
    </row>
    <row r="27" spans="2:8" x14ac:dyDescent="0.25">
      <c r="B27" t="s">
        <v>11</v>
      </c>
      <c r="H27" s="1">
        <v>41807148</v>
      </c>
    </row>
    <row r="28" spans="2:8" x14ac:dyDescent="0.25">
      <c r="H28" s="1"/>
    </row>
    <row r="29" spans="2:8" x14ac:dyDescent="0.25">
      <c r="B29" t="s">
        <v>12</v>
      </c>
      <c r="H29" s="1">
        <f>SUM(H26:H28)</f>
        <v>201357073</v>
      </c>
    </row>
    <row r="30" spans="2:8" x14ac:dyDescent="0.25">
      <c r="H30" s="1"/>
    </row>
    <row r="31" spans="2:8" x14ac:dyDescent="0.25">
      <c r="B31" t="s">
        <v>177</v>
      </c>
      <c r="H31" s="1">
        <v>0</v>
      </c>
    </row>
    <row r="32" spans="2:8" x14ac:dyDescent="0.25">
      <c r="H32" s="1"/>
    </row>
    <row r="33" spans="2:8" x14ac:dyDescent="0.25">
      <c r="B33" t="s">
        <v>13</v>
      </c>
      <c r="H33" s="1">
        <f>+H14+H22+H29+H31</f>
        <v>348943059</v>
      </c>
    </row>
    <row r="34" spans="2:8" x14ac:dyDescent="0.25">
      <c r="H34" s="1"/>
    </row>
    <row r="35" spans="2:8" x14ac:dyDescent="0.25">
      <c r="B35" t="s">
        <v>14</v>
      </c>
      <c r="H35" s="1"/>
    </row>
    <row r="36" spans="2:8" x14ac:dyDescent="0.25">
      <c r="H36" s="1"/>
    </row>
    <row r="37" spans="2:8" x14ac:dyDescent="0.25">
      <c r="B37" t="s">
        <v>15</v>
      </c>
      <c r="H37" s="1">
        <v>3504699</v>
      </c>
    </row>
    <row r="38" spans="2:8" x14ac:dyDescent="0.25">
      <c r="B38" t="s">
        <v>16</v>
      </c>
      <c r="H38" s="1">
        <v>8818200</v>
      </c>
    </row>
    <row r="39" spans="2:8" x14ac:dyDescent="0.25">
      <c r="B39" t="s">
        <v>17</v>
      </c>
      <c r="H39" s="1">
        <f>11371878+21263429</f>
        <v>32635307</v>
      </c>
    </row>
    <row r="40" spans="2:8" x14ac:dyDescent="0.25">
      <c r="B40" t="s">
        <v>18</v>
      </c>
      <c r="H40" s="1">
        <v>88953567</v>
      </c>
    </row>
    <row r="41" spans="2:8" x14ac:dyDescent="0.25">
      <c r="H41" s="1"/>
    </row>
    <row r="42" spans="2:8" x14ac:dyDescent="0.25">
      <c r="B42" t="s">
        <v>19</v>
      </c>
      <c r="H42" s="1">
        <v>101029305</v>
      </c>
    </row>
    <row r="43" spans="2:8" x14ac:dyDescent="0.25">
      <c r="H43" s="1"/>
    </row>
    <row r="44" spans="2:8" x14ac:dyDescent="0.25">
      <c r="B44" t="s">
        <v>20</v>
      </c>
      <c r="H44" s="1">
        <f>+H37+H38+H39+H40-H42</f>
        <v>32882468</v>
      </c>
    </row>
    <row r="45" spans="2:8" x14ac:dyDescent="0.25">
      <c r="H45" s="1"/>
    </row>
    <row r="46" spans="2:8" x14ac:dyDescent="0.25">
      <c r="B46" t="s">
        <v>178</v>
      </c>
      <c r="H46" s="1">
        <v>0</v>
      </c>
    </row>
    <row r="47" spans="2:8" x14ac:dyDescent="0.25">
      <c r="H47" s="1"/>
    </row>
    <row r="48" spans="2:8" x14ac:dyDescent="0.25">
      <c r="B48" t="s">
        <v>21</v>
      </c>
      <c r="H48" s="1">
        <f>+H33+H44+H46</f>
        <v>381825527</v>
      </c>
    </row>
    <row r="49" spans="2:8" x14ac:dyDescent="0.25">
      <c r="H49" s="1"/>
    </row>
    <row r="50" spans="2:8" x14ac:dyDescent="0.25">
      <c r="H50" s="1"/>
    </row>
    <row r="51" spans="2:8" x14ac:dyDescent="0.25">
      <c r="H51" s="1"/>
    </row>
    <row r="52" spans="2:8" x14ac:dyDescent="0.25">
      <c r="H52" s="1"/>
    </row>
    <row r="53" spans="2:8" x14ac:dyDescent="0.25">
      <c r="H53" s="1" t="s">
        <v>2</v>
      </c>
    </row>
    <row r="55" spans="2:8" x14ac:dyDescent="0.25">
      <c r="B55" t="s">
        <v>22</v>
      </c>
      <c r="G55" t="s">
        <v>23</v>
      </c>
    </row>
    <row r="56" spans="2:8" x14ac:dyDescent="0.25">
      <c r="B56" t="s">
        <v>24</v>
      </c>
      <c r="G56" t="s">
        <v>25</v>
      </c>
    </row>
    <row r="61" spans="2:8" x14ac:dyDescent="0.25">
      <c r="D61" t="s">
        <v>0</v>
      </c>
    </row>
    <row r="62" spans="2:8" x14ac:dyDescent="0.25">
      <c r="D62" t="s">
        <v>1</v>
      </c>
    </row>
    <row r="63" spans="2:8" x14ac:dyDescent="0.25">
      <c r="D63" t="s">
        <v>183</v>
      </c>
    </row>
    <row r="66" spans="2:8" x14ac:dyDescent="0.25">
      <c r="B66" t="s">
        <v>26</v>
      </c>
    </row>
    <row r="68" spans="2:8" x14ac:dyDescent="0.25">
      <c r="B68" t="s">
        <v>27</v>
      </c>
    </row>
    <row r="70" spans="2:8" x14ac:dyDescent="0.25">
      <c r="B70" t="s">
        <v>29</v>
      </c>
      <c r="H70" s="1"/>
    </row>
    <row r="71" spans="2:8" x14ac:dyDescent="0.25">
      <c r="H71" s="1"/>
    </row>
    <row r="72" spans="2:8" x14ac:dyDescent="0.25">
      <c r="B72" t="s">
        <v>28</v>
      </c>
      <c r="H72" s="1">
        <v>2106702</v>
      </c>
    </row>
    <row r="73" spans="2:8" x14ac:dyDescent="0.25">
      <c r="H73" s="1"/>
    </row>
    <row r="74" spans="2:8" x14ac:dyDescent="0.25">
      <c r="B74" t="s">
        <v>30</v>
      </c>
      <c r="H74" s="1">
        <f>2273593+17493</f>
        <v>2291086</v>
      </c>
    </row>
    <row r="75" spans="2:8" x14ac:dyDescent="0.25">
      <c r="H75" s="1"/>
    </row>
    <row r="76" spans="2:8" x14ac:dyDescent="0.25">
      <c r="B76" t="s">
        <v>31</v>
      </c>
      <c r="H76" s="1">
        <v>1262857</v>
      </c>
    </row>
    <row r="77" spans="2:8" x14ac:dyDescent="0.25">
      <c r="H77" s="1"/>
    </row>
    <row r="78" spans="2:8" x14ac:dyDescent="0.25">
      <c r="B78" t="s">
        <v>32</v>
      </c>
      <c r="H78" s="1">
        <f>4476743+4704267</f>
        <v>9181010</v>
      </c>
    </row>
    <row r="79" spans="2:8" x14ac:dyDescent="0.25">
      <c r="H79" s="1"/>
    </row>
    <row r="80" spans="2:8" x14ac:dyDescent="0.25">
      <c r="B80" t="s">
        <v>33</v>
      </c>
      <c r="H80" s="1">
        <f>+H74+H76+H78</f>
        <v>12734953</v>
      </c>
    </row>
    <row r="81" spans="2:9" x14ac:dyDescent="0.25">
      <c r="H81" s="1"/>
    </row>
    <row r="82" spans="2:9" x14ac:dyDescent="0.25">
      <c r="B82" t="s">
        <v>34</v>
      </c>
      <c r="H82" s="1">
        <v>59846700</v>
      </c>
    </row>
    <row r="83" spans="2:9" x14ac:dyDescent="0.25">
      <c r="H83" s="1"/>
    </row>
    <row r="84" spans="2:9" x14ac:dyDescent="0.25">
      <c r="B84" t="s">
        <v>35</v>
      </c>
      <c r="H84" s="1">
        <f>+H72+H80+H82</f>
        <v>74688355</v>
      </c>
    </row>
    <row r="85" spans="2:9" x14ac:dyDescent="0.25">
      <c r="H85" s="1"/>
    </row>
    <row r="86" spans="2:9" x14ac:dyDescent="0.25">
      <c r="B86" t="s">
        <v>36</v>
      </c>
      <c r="H86" s="1"/>
    </row>
    <row r="87" spans="2:9" x14ac:dyDescent="0.25">
      <c r="H87" s="1"/>
    </row>
    <row r="88" spans="2:9" x14ac:dyDescent="0.25">
      <c r="B88" t="s">
        <v>37</v>
      </c>
      <c r="H88" s="1">
        <v>83661847</v>
      </c>
    </row>
    <row r="89" spans="2:9" x14ac:dyDescent="0.25">
      <c r="H89" s="1"/>
    </row>
    <row r="90" spans="2:9" x14ac:dyDescent="0.25">
      <c r="B90" t="s">
        <v>38</v>
      </c>
      <c r="H90" s="1">
        <f>+H88</f>
        <v>83661847</v>
      </c>
    </row>
    <row r="91" spans="2:9" x14ac:dyDescent="0.25">
      <c r="H91" s="1"/>
    </row>
    <row r="92" spans="2:9" x14ac:dyDescent="0.25">
      <c r="B92" t="s">
        <v>39</v>
      </c>
      <c r="H92" s="1">
        <f>+H84+H90</f>
        <v>158350202</v>
      </c>
      <c r="I92" s="1" t="s">
        <v>2</v>
      </c>
    </row>
    <row r="93" spans="2:9" x14ac:dyDescent="0.25">
      <c r="H93" s="1" t="s">
        <v>2</v>
      </c>
    </row>
    <row r="94" spans="2:9" x14ac:dyDescent="0.25">
      <c r="B94" t="s">
        <v>40</v>
      </c>
      <c r="H94" s="1"/>
    </row>
    <row r="95" spans="2:9" x14ac:dyDescent="0.25">
      <c r="H95" s="1"/>
    </row>
    <row r="96" spans="2:9" x14ac:dyDescent="0.25">
      <c r="B96" t="s">
        <v>41</v>
      </c>
      <c r="H96" s="1">
        <v>30000000</v>
      </c>
    </row>
    <row r="97" spans="2:9" x14ac:dyDescent="0.25">
      <c r="H97" s="1"/>
    </row>
    <row r="98" spans="2:9" x14ac:dyDescent="0.25">
      <c r="B98" t="s">
        <v>42</v>
      </c>
      <c r="H98" s="1">
        <f>+H145</f>
        <v>13778587</v>
      </c>
      <c r="I98" t="s">
        <v>2</v>
      </c>
    </row>
    <row r="99" spans="2:9" x14ac:dyDescent="0.25">
      <c r="H99" s="1"/>
    </row>
    <row r="100" spans="2:9" x14ac:dyDescent="0.25">
      <c r="B100" t="s">
        <v>43</v>
      </c>
      <c r="H100" s="1">
        <v>179366649</v>
      </c>
    </row>
    <row r="101" spans="2:9" x14ac:dyDescent="0.25">
      <c r="H101" s="1"/>
    </row>
    <row r="102" spans="2:9" x14ac:dyDescent="0.25">
      <c r="B102" t="s">
        <v>47</v>
      </c>
      <c r="H102" s="1">
        <f>+H96+H98+H100</f>
        <v>223145236</v>
      </c>
    </row>
    <row r="103" spans="2:9" x14ac:dyDescent="0.25">
      <c r="H103" s="1"/>
    </row>
    <row r="104" spans="2:9" x14ac:dyDescent="0.25">
      <c r="B104" t="s">
        <v>48</v>
      </c>
      <c r="H104" s="1">
        <f>+H92+H102</f>
        <v>381495438</v>
      </c>
      <c r="I104" s="1" t="s">
        <v>2</v>
      </c>
    </row>
    <row r="105" spans="2:9" x14ac:dyDescent="0.25">
      <c r="H105" s="1">
        <f>+H104-H48</f>
        <v>-330089</v>
      </c>
    </row>
    <row r="112" spans="2:9" x14ac:dyDescent="0.25">
      <c r="B112" t="s">
        <v>22</v>
      </c>
      <c r="G112" t="s">
        <v>23</v>
      </c>
    </row>
    <row r="113" spans="2:9" x14ac:dyDescent="0.25">
      <c r="B113" t="s">
        <v>24</v>
      </c>
      <c r="G113" t="s">
        <v>25</v>
      </c>
    </row>
    <row r="118" spans="2:9" x14ac:dyDescent="0.25">
      <c r="D118" t="s">
        <v>0</v>
      </c>
    </row>
    <row r="119" spans="2:9" x14ac:dyDescent="0.25">
      <c r="D119" t="s">
        <v>1</v>
      </c>
    </row>
    <row r="120" spans="2:9" x14ac:dyDescent="0.25">
      <c r="D120" t="s">
        <v>184</v>
      </c>
    </row>
    <row r="122" spans="2:9" x14ac:dyDescent="0.25">
      <c r="B122" t="s">
        <v>49</v>
      </c>
    </row>
    <row r="124" spans="2:9" x14ac:dyDescent="0.25">
      <c r="B124" t="s">
        <v>50</v>
      </c>
      <c r="H124" s="1">
        <v>773450416</v>
      </c>
    </row>
    <row r="125" spans="2:9" x14ac:dyDescent="0.25">
      <c r="H125" s="1"/>
    </row>
    <row r="126" spans="2:9" x14ac:dyDescent="0.25">
      <c r="B126" t="s">
        <v>51</v>
      </c>
      <c r="H126" s="1">
        <f>+H124</f>
        <v>773450416</v>
      </c>
      <c r="I126" s="1" t="s">
        <v>2</v>
      </c>
    </row>
    <row r="127" spans="2:9" x14ac:dyDescent="0.25">
      <c r="H127" s="1"/>
    </row>
    <row r="128" spans="2:9" x14ac:dyDescent="0.25">
      <c r="B128" t="s">
        <v>52</v>
      </c>
      <c r="H128" s="1">
        <v>66844877</v>
      </c>
    </row>
    <row r="129" spans="2:9" x14ac:dyDescent="0.25">
      <c r="H129" s="1"/>
    </row>
    <row r="130" spans="2:9" x14ac:dyDescent="0.25">
      <c r="B130" t="s">
        <v>53</v>
      </c>
      <c r="H130" s="1">
        <f>+H126-H128</f>
        <v>706605539</v>
      </c>
    </row>
    <row r="131" spans="2:9" x14ac:dyDescent="0.25">
      <c r="H131" s="1"/>
    </row>
    <row r="132" spans="2:9" x14ac:dyDescent="0.25">
      <c r="B132" t="s">
        <v>54</v>
      </c>
      <c r="H132" s="1"/>
    </row>
    <row r="133" spans="2:9" x14ac:dyDescent="0.25">
      <c r="H133" s="1"/>
    </row>
    <row r="134" spans="2:9" x14ac:dyDescent="0.25">
      <c r="B134" t="s">
        <v>55</v>
      </c>
      <c r="H134" s="1">
        <v>693996039</v>
      </c>
    </row>
    <row r="135" spans="2:9" x14ac:dyDescent="0.25">
      <c r="H135" s="1"/>
    </row>
    <row r="136" spans="2:9" x14ac:dyDescent="0.25">
      <c r="B136" t="s">
        <v>56</v>
      </c>
      <c r="H136" s="1">
        <f>+H130-H134</f>
        <v>12609500</v>
      </c>
    </row>
    <row r="137" spans="2:9" x14ac:dyDescent="0.25">
      <c r="H137" s="1"/>
    </row>
    <row r="138" spans="2:9" x14ac:dyDescent="0.25">
      <c r="B138" t="s">
        <v>57</v>
      </c>
      <c r="H138" s="1">
        <v>9646150</v>
      </c>
      <c r="I138" s="1" t="s">
        <v>2</v>
      </c>
    </row>
    <row r="139" spans="2:9" x14ac:dyDescent="0.25">
      <c r="B139" t="s">
        <v>58</v>
      </c>
      <c r="H139" s="1">
        <v>6695647</v>
      </c>
      <c r="I139" s="1" t="s">
        <v>2</v>
      </c>
    </row>
    <row r="140" spans="2:9" x14ac:dyDescent="0.25">
      <c r="H140" s="1"/>
      <c r="I140" t="s">
        <v>2</v>
      </c>
    </row>
    <row r="141" spans="2:9" x14ac:dyDescent="0.25">
      <c r="B141" t="s">
        <v>64</v>
      </c>
      <c r="H141" s="1">
        <f>+H136+H138-H139</f>
        <v>15560003</v>
      </c>
    </row>
    <row r="142" spans="2:9" x14ac:dyDescent="0.25">
      <c r="H142" s="1"/>
      <c r="I142" s="1" t="s">
        <v>2</v>
      </c>
    </row>
    <row r="143" spans="2:9" x14ac:dyDescent="0.25">
      <c r="B143" t="s">
        <v>178</v>
      </c>
      <c r="H143" s="1">
        <v>1781416</v>
      </c>
    </row>
    <row r="145" spans="2:8" x14ac:dyDescent="0.25">
      <c r="B145" t="s">
        <v>179</v>
      </c>
      <c r="H145" s="1">
        <f>+H141-H143</f>
        <v>13778587</v>
      </c>
    </row>
    <row r="152" spans="2:8" x14ac:dyDescent="0.25">
      <c r="B152" t="s">
        <v>22</v>
      </c>
      <c r="G152" t="s">
        <v>23</v>
      </c>
    </row>
    <row r="153" spans="2:8" x14ac:dyDescent="0.25">
      <c r="B153" t="s">
        <v>24</v>
      </c>
      <c r="G153" t="s">
        <v>25</v>
      </c>
    </row>
  </sheetData>
  <pageMargins left="0.7" right="0.7" top="0.75" bottom="0.75" header="0.3" footer="0.3"/>
  <pageSetup scale="81" orientation="portrait" horizontalDpi="0" verticalDpi="0" r:id="rId1"/>
  <rowBreaks count="2" manualBreakCount="2">
    <brk id="60" max="9" man="1"/>
    <brk id="1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14"/>
  <sheetViews>
    <sheetView topLeftCell="A285" workbookViewId="0">
      <selection activeCell="B7" sqref="B7:H315"/>
    </sheetView>
  </sheetViews>
  <sheetFormatPr baseColWidth="10" defaultRowHeight="15" x14ac:dyDescent="0.25"/>
  <cols>
    <col min="5" max="5" width="14.5703125" bestFit="1" customWidth="1"/>
    <col min="8" max="8" width="18.5703125" customWidth="1"/>
    <col min="9" max="9" width="27.7109375" customWidth="1"/>
    <col min="10" max="10" width="17.42578125" bestFit="1" customWidth="1"/>
    <col min="11" max="11" width="16.7109375" bestFit="1" customWidth="1"/>
  </cols>
  <sheetData>
    <row r="3" spans="2:10" x14ac:dyDescent="0.25">
      <c r="D3" t="s">
        <v>0</v>
      </c>
    </row>
    <row r="4" spans="2:10" x14ac:dyDescent="0.25">
      <c r="D4" t="s">
        <v>1</v>
      </c>
    </row>
    <row r="5" spans="2:10" x14ac:dyDescent="0.25">
      <c r="D5" t="s">
        <v>185</v>
      </c>
    </row>
    <row r="6" spans="2:10" x14ac:dyDescent="0.25">
      <c r="D6" t="s">
        <v>2</v>
      </c>
    </row>
    <row r="7" spans="2:10" x14ac:dyDescent="0.25">
      <c r="B7" t="s">
        <v>3</v>
      </c>
      <c r="H7" s="2">
        <v>2018</v>
      </c>
      <c r="I7" s="2">
        <v>2017</v>
      </c>
    </row>
    <row r="9" spans="2:10" x14ac:dyDescent="0.25">
      <c r="B9" t="s">
        <v>4</v>
      </c>
    </row>
    <row r="11" spans="2:10" x14ac:dyDescent="0.25">
      <c r="B11" t="s">
        <v>5</v>
      </c>
      <c r="H11" s="1">
        <v>1000000</v>
      </c>
      <c r="I11" s="1">
        <v>0</v>
      </c>
    </row>
    <row r="12" spans="2:10" x14ac:dyDescent="0.25">
      <c r="B12" t="s">
        <v>6</v>
      </c>
      <c r="H12" s="1">
        <v>86812097</v>
      </c>
      <c r="I12" s="1">
        <v>83933676</v>
      </c>
    </row>
    <row r="13" spans="2:10" x14ac:dyDescent="0.25">
      <c r="H13" s="1"/>
      <c r="I13" s="1"/>
    </row>
    <row r="14" spans="2:10" x14ac:dyDescent="0.25">
      <c r="B14" t="s">
        <v>7</v>
      </c>
      <c r="H14" s="1">
        <f>+H11+H12</f>
        <v>87812097</v>
      </c>
      <c r="I14" s="1">
        <f>+I11+I12</f>
        <v>83933676</v>
      </c>
      <c r="J14" s="1" t="s">
        <v>2</v>
      </c>
    </row>
    <row r="15" spans="2:10" x14ac:dyDescent="0.25">
      <c r="H15" s="1"/>
      <c r="I15" s="1"/>
    </row>
    <row r="16" spans="2:10" x14ac:dyDescent="0.25">
      <c r="B16" t="s">
        <v>8</v>
      </c>
      <c r="H16" s="1" t="s">
        <v>2</v>
      </c>
      <c r="I16" s="1" t="s">
        <v>2</v>
      </c>
    </row>
    <row r="17" spans="2:11" x14ac:dyDescent="0.25">
      <c r="H17" s="1"/>
      <c r="I17" s="1"/>
    </row>
    <row r="18" spans="2:11" x14ac:dyDescent="0.25">
      <c r="B18" t="s">
        <v>65</v>
      </c>
      <c r="H18" s="1">
        <v>1635543</v>
      </c>
      <c r="I18" s="1">
        <v>1635543</v>
      </c>
    </row>
    <row r="19" spans="2:11" x14ac:dyDescent="0.25">
      <c r="B19" t="s">
        <v>66</v>
      </c>
      <c r="H19" s="1">
        <v>0</v>
      </c>
      <c r="I19" s="1">
        <v>0</v>
      </c>
    </row>
    <row r="20" spans="2:11" x14ac:dyDescent="0.25">
      <c r="B20" t="s">
        <v>61</v>
      </c>
      <c r="H20" s="1">
        <v>14877785</v>
      </c>
      <c r="I20" s="1">
        <v>13190001</v>
      </c>
    </row>
    <row r="21" spans="2:11" x14ac:dyDescent="0.25">
      <c r="B21" t="s">
        <v>63</v>
      </c>
      <c r="H21" s="1">
        <v>37039730</v>
      </c>
      <c r="I21" s="1">
        <v>0</v>
      </c>
    </row>
    <row r="22" spans="2:11" x14ac:dyDescent="0.25">
      <c r="H22" s="1"/>
      <c r="I22" s="1"/>
    </row>
    <row r="23" spans="2:11" x14ac:dyDescent="0.25">
      <c r="B23" t="s">
        <v>62</v>
      </c>
      <c r="H23" s="1">
        <f>SUM(H18:H22)</f>
        <v>53553058</v>
      </c>
      <c r="I23" s="1">
        <f>+I18+I19+I20+I21</f>
        <v>14825544</v>
      </c>
      <c r="J23" s="1" t="s">
        <v>2</v>
      </c>
    </row>
    <row r="24" spans="2:11" x14ac:dyDescent="0.25">
      <c r="H24" s="1"/>
      <c r="I24" s="1"/>
    </row>
    <row r="25" spans="2:11" x14ac:dyDescent="0.25">
      <c r="B25" t="s">
        <v>9</v>
      </c>
      <c r="H25" s="1" t="s">
        <v>2</v>
      </c>
      <c r="I25" s="1" t="s">
        <v>2</v>
      </c>
    </row>
    <row r="26" spans="2:11" x14ac:dyDescent="0.25">
      <c r="H26" s="1"/>
      <c r="I26" s="1"/>
    </row>
    <row r="27" spans="2:11" x14ac:dyDescent="0.25">
      <c r="B27" t="s">
        <v>10</v>
      </c>
      <c r="H27" s="1">
        <v>159549925</v>
      </c>
      <c r="I27" s="1">
        <v>170010283</v>
      </c>
      <c r="J27" s="1" t="s">
        <v>2</v>
      </c>
    </row>
    <row r="28" spans="2:11" x14ac:dyDescent="0.25">
      <c r="B28" t="s">
        <v>11</v>
      </c>
      <c r="H28" s="1">
        <v>41807148</v>
      </c>
      <c r="I28" s="1">
        <v>56557856</v>
      </c>
    </row>
    <row r="29" spans="2:11" x14ac:dyDescent="0.25">
      <c r="B29" t="s">
        <v>177</v>
      </c>
      <c r="H29" s="1">
        <v>-1913205</v>
      </c>
      <c r="I29" s="1"/>
    </row>
    <row r="30" spans="2:11" x14ac:dyDescent="0.25">
      <c r="H30" s="1" t="s">
        <v>2</v>
      </c>
      <c r="I30" s="1"/>
    </row>
    <row r="31" spans="2:11" x14ac:dyDescent="0.25">
      <c r="B31" t="s">
        <v>12</v>
      </c>
      <c r="H31" s="1">
        <f>+H27+H28+H29</f>
        <v>199443868</v>
      </c>
      <c r="I31" s="1">
        <f>+I27+I28</f>
        <v>226568139</v>
      </c>
      <c r="J31" s="1" t="s">
        <v>2</v>
      </c>
      <c r="K31" t="s">
        <v>2</v>
      </c>
    </row>
    <row r="32" spans="2:11" x14ac:dyDescent="0.25">
      <c r="H32" s="1"/>
      <c r="I32" s="1"/>
    </row>
    <row r="33" spans="2:11" x14ac:dyDescent="0.25">
      <c r="B33" t="s">
        <v>13</v>
      </c>
      <c r="H33" s="1">
        <f>+H14+H23+H31</f>
        <v>340809023</v>
      </c>
      <c r="I33" s="1">
        <f>+I14+I23+I31</f>
        <v>325327359</v>
      </c>
    </row>
    <row r="34" spans="2:11" x14ac:dyDescent="0.25">
      <c r="H34" s="1"/>
      <c r="I34" s="1"/>
    </row>
    <row r="35" spans="2:11" x14ac:dyDescent="0.25">
      <c r="B35" t="s">
        <v>14</v>
      </c>
      <c r="H35" s="1"/>
      <c r="I35" s="1"/>
    </row>
    <row r="36" spans="2:11" x14ac:dyDescent="0.25">
      <c r="H36" s="1"/>
      <c r="I36" s="1"/>
    </row>
    <row r="37" spans="2:11" x14ac:dyDescent="0.25">
      <c r="B37" t="s">
        <v>15</v>
      </c>
      <c r="H37" s="1">
        <v>3504699</v>
      </c>
      <c r="I37" s="1">
        <v>3504699</v>
      </c>
    </row>
    <row r="38" spans="2:11" x14ac:dyDescent="0.25">
      <c r="B38" t="s">
        <v>16</v>
      </c>
      <c r="H38" s="1">
        <v>8818200</v>
      </c>
      <c r="I38" s="1">
        <v>8818200</v>
      </c>
    </row>
    <row r="39" spans="2:11" x14ac:dyDescent="0.25">
      <c r="B39" t="s">
        <v>17</v>
      </c>
      <c r="H39" s="1">
        <v>39075587</v>
      </c>
      <c r="I39" s="1">
        <v>18111595</v>
      </c>
    </row>
    <row r="40" spans="2:11" x14ac:dyDescent="0.25">
      <c r="B40" t="s">
        <v>18</v>
      </c>
      <c r="H40" s="1">
        <v>88953567</v>
      </c>
      <c r="I40" s="1">
        <v>88953567</v>
      </c>
      <c r="K40" s="1" t="s">
        <v>2</v>
      </c>
    </row>
    <row r="41" spans="2:11" x14ac:dyDescent="0.25">
      <c r="H41" s="1"/>
      <c r="I41" s="1"/>
    </row>
    <row r="42" spans="2:11" x14ac:dyDescent="0.25">
      <c r="B42" t="s">
        <v>19</v>
      </c>
      <c r="H42" s="1">
        <v>107667585</v>
      </c>
      <c r="I42" s="1">
        <v>94292952</v>
      </c>
    </row>
    <row r="43" spans="2:11" x14ac:dyDescent="0.25">
      <c r="H43" s="1"/>
      <c r="I43" s="1"/>
    </row>
    <row r="44" spans="2:11" x14ac:dyDescent="0.25">
      <c r="B44" t="s">
        <v>20</v>
      </c>
      <c r="H44" s="1">
        <f>+H37+H38+H39+H40-H42</f>
        <v>32684468</v>
      </c>
      <c r="I44" s="1">
        <f>+I37+I38+I39+I40-I42</f>
        <v>25095109</v>
      </c>
    </row>
    <row r="45" spans="2:11" x14ac:dyDescent="0.25">
      <c r="H45" s="1"/>
      <c r="I45" s="1"/>
    </row>
    <row r="46" spans="2:11" x14ac:dyDescent="0.25">
      <c r="B46" t="s">
        <v>191</v>
      </c>
      <c r="H46" s="1"/>
      <c r="I46" s="1"/>
    </row>
    <row r="47" spans="2:11" x14ac:dyDescent="0.25">
      <c r="H47" s="1"/>
      <c r="I47" s="1"/>
    </row>
    <row r="48" spans="2:11" x14ac:dyDescent="0.25">
      <c r="B48" t="s">
        <v>192</v>
      </c>
      <c r="H48" s="1">
        <v>1781416</v>
      </c>
      <c r="I48" s="1">
        <v>0</v>
      </c>
    </row>
    <row r="49" spans="2:10" x14ac:dyDescent="0.25">
      <c r="H49" s="1"/>
      <c r="I49" s="1"/>
    </row>
    <row r="50" spans="2:10" x14ac:dyDescent="0.25">
      <c r="B50" t="s">
        <v>193</v>
      </c>
      <c r="H50" s="1">
        <v>1781416</v>
      </c>
      <c r="I50" s="1">
        <f>+I48</f>
        <v>0</v>
      </c>
    </row>
    <row r="51" spans="2:10" x14ac:dyDescent="0.25">
      <c r="H51" s="1"/>
      <c r="I51" s="1"/>
    </row>
    <row r="52" spans="2:10" x14ac:dyDescent="0.25">
      <c r="B52" t="s">
        <v>21</v>
      </c>
      <c r="H52" s="1">
        <f>+H33+H44+H48</f>
        <v>375274907</v>
      </c>
      <c r="I52" s="1">
        <f>+I33+I44+I50</f>
        <v>350422468</v>
      </c>
      <c r="J52" t="s">
        <v>2</v>
      </c>
    </row>
    <row r="54" spans="2:10" x14ac:dyDescent="0.25">
      <c r="H54" s="1" t="s">
        <v>2</v>
      </c>
    </row>
    <row r="55" spans="2:10" x14ac:dyDescent="0.25">
      <c r="B55" t="s">
        <v>22</v>
      </c>
      <c r="G55" t="s">
        <v>23</v>
      </c>
    </row>
    <row r="56" spans="2:10" x14ac:dyDescent="0.25">
      <c r="B56" t="s">
        <v>24</v>
      </c>
      <c r="G56" t="s">
        <v>25</v>
      </c>
    </row>
    <row r="61" spans="2:10" x14ac:dyDescent="0.25">
      <c r="D61" t="s">
        <v>0</v>
      </c>
    </row>
    <row r="62" spans="2:10" x14ac:dyDescent="0.25">
      <c r="D62" t="s">
        <v>1</v>
      </c>
    </row>
    <row r="63" spans="2:10" x14ac:dyDescent="0.25">
      <c r="D63" t="s">
        <v>185</v>
      </c>
    </row>
    <row r="65" spans="2:10" x14ac:dyDescent="0.25">
      <c r="H65" s="2">
        <v>2018</v>
      </c>
      <c r="I65" s="2">
        <v>2017</v>
      </c>
    </row>
    <row r="66" spans="2:10" x14ac:dyDescent="0.25">
      <c r="B66" t="s">
        <v>26</v>
      </c>
    </row>
    <row r="68" spans="2:10" x14ac:dyDescent="0.25">
      <c r="B68" t="s">
        <v>27</v>
      </c>
    </row>
    <row r="70" spans="2:10" x14ac:dyDescent="0.25">
      <c r="B70" t="s">
        <v>28</v>
      </c>
      <c r="H70" s="1">
        <v>2106702</v>
      </c>
      <c r="I70" s="1">
        <v>0</v>
      </c>
    </row>
    <row r="71" spans="2:10" x14ac:dyDescent="0.25">
      <c r="H71" s="1"/>
      <c r="I71" s="1"/>
    </row>
    <row r="72" spans="2:10" x14ac:dyDescent="0.25">
      <c r="B72" t="s">
        <v>29</v>
      </c>
      <c r="H72" s="1"/>
      <c r="I72" s="1"/>
    </row>
    <row r="73" spans="2:10" x14ac:dyDescent="0.25">
      <c r="H73" s="1"/>
      <c r="I73" s="1"/>
    </row>
    <row r="74" spans="2:10" x14ac:dyDescent="0.25">
      <c r="B74" t="s">
        <v>30</v>
      </c>
      <c r="H74" s="1" t="s">
        <v>2</v>
      </c>
      <c r="I74" s="1" t="s">
        <v>2</v>
      </c>
    </row>
    <row r="75" spans="2:10" x14ac:dyDescent="0.25">
      <c r="H75" s="1"/>
      <c r="I75" s="1"/>
    </row>
    <row r="76" spans="2:10" x14ac:dyDescent="0.25">
      <c r="B76" t="s">
        <v>68</v>
      </c>
      <c r="H76" s="1">
        <v>169941</v>
      </c>
      <c r="I76" s="1">
        <v>0</v>
      </c>
    </row>
    <row r="77" spans="2:10" x14ac:dyDescent="0.25">
      <c r="B77" t="s">
        <v>70</v>
      </c>
      <c r="H77" s="1">
        <v>2103652</v>
      </c>
      <c r="I77" s="1">
        <f>3360000+18495</f>
        <v>3378495</v>
      </c>
    </row>
    <row r="78" spans="2:10" x14ac:dyDescent="0.25">
      <c r="H78" s="1"/>
      <c r="I78" s="1"/>
    </row>
    <row r="79" spans="2:10" x14ac:dyDescent="0.25">
      <c r="B79" t="s">
        <v>71</v>
      </c>
      <c r="H79" s="1">
        <f>+H76+H77</f>
        <v>2273593</v>
      </c>
      <c r="I79" s="1">
        <f>+I76+I77</f>
        <v>3378495</v>
      </c>
      <c r="J79" s="1" t="s">
        <v>2</v>
      </c>
    </row>
    <row r="80" spans="2:10" x14ac:dyDescent="0.25">
      <c r="H80" s="1"/>
      <c r="I80" s="1"/>
    </row>
    <row r="81" spans="2:10" x14ac:dyDescent="0.25">
      <c r="B81" t="s">
        <v>31</v>
      </c>
      <c r="H81" s="1">
        <v>1262857</v>
      </c>
      <c r="I81" s="1">
        <v>1966003</v>
      </c>
      <c r="J81" s="1" t="s">
        <v>2</v>
      </c>
    </row>
    <row r="82" spans="2:10" x14ac:dyDescent="0.25">
      <c r="H82" s="1"/>
      <c r="I82" s="1"/>
    </row>
    <row r="83" spans="2:10" x14ac:dyDescent="0.25">
      <c r="B83" t="s">
        <v>72</v>
      </c>
      <c r="H83" s="1">
        <v>0</v>
      </c>
      <c r="I83" s="1">
        <v>912718</v>
      </c>
    </row>
    <row r="84" spans="2:10" x14ac:dyDescent="0.25">
      <c r="B84" t="s">
        <v>67</v>
      </c>
      <c r="H84" s="1">
        <v>770000</v>
      </c>
      <c r="I84" s="1">
        <v>788932</v>
      </c>
    </row>
    <row r="85" spans="2:10" x14ac:dyDescent="0.25">
      <c r="B85" t="s">
        <v>73</v>
      </c>
      <c r="H85" s="1">
        <v>74831</v>
      </c>
      <c r="I85" s="1">
        <v>71800</v>
      </c>
    </row>
    <row r="86" spans="2:10" x14ac:dyDescent="0.25">
      <c r="B86" t="s">
        <v>74</v>
      </c>
      <c r="H86" s="1"/>
      <c r="I86" s="1"/>
    </row>
    <row r="87" spans="2:10" x14ac:dyDescent="0.25">
      <c r="B87" t="s">
        <v>153</v>
      </c>
      <c r="H87" s="1">
        <f>516000-97974</f>
        <v>418026</v>
      </c>
      <c r="I87" s="1">
        <v>192553</v>
      </c>
    </row>
    <row r="88" spans="2:10" x14ac:dyDescent="0.25">
      <c r="H88" s="1" t="s">
        <v>2</v>
      </c>
      <c r="I88" s="1" t="s">
        <v>2</v>
      </c>
    </row>
    <row r="89" spans="2:10" x14ac:dyDescent="0.25">
      <c r="B89" t="s">
        <v>32</v>
      </c>
      <c r="H89" s="1">
        <f>+H91+H92+H93+H94</f>
        <v>9181010</v>
      </c>
      <c r="I89" s="1">
        <v>8852698</v>
      </c>
      <c r="J89" s="1" t="s">
        <v>2</v>
      </c>
    </row>
    <row r="90" spans="2:10" x14ac:dyDescent="0.25">
      <c r="H90" s="1"/>
      <c r="I90" s="1"/>
    </row>
    <row r="91" spans="2:10" x14ac:dyDescent="0.25">
      <c r="B91" t="s">
        <v>75</v>
      </c>
      <c r="H91" s="1">
        <v>1707088</v>
      </c>
      <c r="I91" s="1">
        <v>2092900</v>
      </c>
    </row>
    <row r="92" spans="2:10" x14ac:dyDescent="0.25">
      <c r="B92" t="s">
        <v>76</v>
      </c>
      <c r="H92" s="1">
        <v>1063926</v>
      </c>
      <c r="I92" s="1">
        <v>653598</v>
      </c>
    </row>
    <row r="93" spans="2:10" x14ac:dyDescent="0.25">
      <c r="B93" t="s">
        <v>77</v>
      </c>
      <c r="H93" s="1">
        <v>1705729</v>
      </c>
      <c r="I93" s="1">
        <v>1672900</v>
      </c>
    </row>
    <row r="94" spans="2:10" x14ac:dyDescent="0.25">
      <c r="B94" t="s">
        <v>78</v>
      </c>
      <c r="H94" s="1">
        <v>4704267</v>
      </c>
      <c r="I94" s="1">
        <v>4433300</v>
      </c>
    </row>
    <row r="95" spans="2:10" x14ac:dyDescent="0.25">
      <c r="H95" s="1"/>
      <c r="I95" s="1"/>
    </row>
    <row r="96" spans="2:10" x14ac:dyDescent="0.25">
      <c r="B96" t="s">
        <v>79</v>
      </c>
      <c r="H96" s="1">
        <v>17813</v>
      </c>
      <c r="I96" s="1">
        <v>0</v>
      </c>
    </row>
    <row r="97" spans="2:11" x14ac:dyDescent="0.25">
      <c r="H97" s="1"/>
      <c r="I97" s="1"/>
    </row>
    <row r="98" spans="2:11" x14ac:dyDescent="0.25">
      <c r="B98" t="s">
        <v>33</v>
      </c>
      <c r="H98" s="1">
        <f>+H79+H81+H89+H96</f>
        <v>12735273</v>
      </c>
      <c r="I98" s="1">
        <f>+I79+I81+I89+I96</f>
        <v>14197196</v>
      </c>
      <c r="J98" s="1" t="s">
        <v>2</v>
      </c>
    </row>
    <row r="99" spans="2:11" x14ac:dyDescent="0.25">
      <c r="H99" s="1"/>
      <c r="I99" s="1"/>
    </row>
    <row r="100" spans="2:11" x14ac:dyDescent="0.25">
      <c r="B100" t="s">
        <v>34</v>
      </c>
      <c r="H100" s="1" t="s">
        <v>2</v>
      </c>
      <c r="I100" s="1" t="s">
        <v>2</v>
      </c>
    </row>
    <row r="101" spans="2:11" x14ac:dyDescent="0.25">
      <c r="H101" s="1"/>
      <c r="I101" s="1"/>
    </row>
    <row r="102" spans="2:11" x14ac:dyDescent="0.25">
      <c r="B102" t="s">
        <v>80</v>
      </c>
      <c r="H102" s="1">
        <v>16427816</v>
      </c>
      <c r="I102" s="1">
        <v>5735520</v>
      </c>
    </row>
    <row r="103" spans="2:11" x14ac:dyDescent="0.25">
      <c r="B103" t="s">
        <v>81</v>
      </c>
      <c r="H103" s="1">
        <v>24327192</v>
      </c>
      <c r="I103" s="1">
        <v>47297192</v>
      </c>
    </row>
    <row r="104" spans="2:11" x14ac:dyDescent="0.25">
      <c r="B104" t="s">
        <v>82</v>
      </c>
      <c r="H104" s="1">
        <v>1966575</v>
      </c>
      <c r="I104" s="1">
        <v>5148133</v>
      </c>
    </row>
    <row r="105" spans="2:11" x14ac:dyDescent="0.25">
      <c r="B105" t="s">
        <v>90</v>
      </c>
      <c r="H105" s="1">
        <v>5765287</v>
      </c>
      <c r="I105" s="1">
        <v>5720055</v>
      </c>
    </row>
    <row r="106" spans="2:11" x14ac:dyDescent="0.25">
      <c r="B106" t="s">
        <v>83</v>
      </c>
      <c r="H106" s="1">
        <v>11359830</v>
      </c>
      <c r="I106" s="1">
        <v>6398666</v>
      </c>
    </row>
    <row r="107" spans="2:11" x14ac:dyDescent="0.25">
      <c r="H107" s="1"/>
      <c r="I107" s="1"/>
    </row>
    <row r="108" spans="2:11" x14ac:dyDescent="0.25">
      <c r="B108" t="s">
        <v>84</v>
      </c>
      <c r="H108" s="1">
        <f>SUM(H102:H107)</f>
        <v>59846700</v>
      </c>
      <c r="I108" s="1">
        <f>+I102+I103+I104+I105+I106</f>
        <v>70299566</v>
      </c>
      <c r="J108" s="1" t="s">
        <v>2</v>
      </c>
      <c r="K108" s="1" t="s">
        <v>2</v>
      </c>
    </row>
    <row r="109" spans="2:11" x14ac:dyDescent="0.25">
      <c r="H109" s="1"/>
      <c r="I109" s="1"/>
    </row>
    <row r="110" spans="2:11" x14ac:dyDescent="0.25">
      <c r="B110" t="s">
        <v>35</v>
      </c>
      <c r="H110" s="1">
        <f>+H70+H98+H108</f>
        <v>74688675</v>
      </c>
      <c r="I110" s="1">
        <f>+I70+I98+I108</f>
        <v>84496762</v>
      </c>
    </row>
    <row r="111" spans="2:11" x14ac:dyDescent="0.25">
      <c r="H111" s="1"/>
      <c r="I111" s="1"/>
    </row>
    <row r="112" spans="2:11" x14ac:dyDescent="0.25">
      <c r="B112" t="s">
        <v>36</v>
      </c>
      <c r="H112" s="1"/>
      <c r="I112" s="1"/>
    </row>
    <row r="113" spans="2:10" x14ac:dyDescent="0.25">
      <c r="H113" s="1"/>
      <c r="I113" s="1"/>
    </row>
    <row r="114" spans="2:10" x14ac:dyDescent="0.25">
      <c r="B114" t="s">
        <v>37</v>
      </c>
      <c r="H114" s="1">
        <v>77440996</v>
      </c>
      <c r="I114" s="1">
        <v>47816702</v>
      </c>
    </row>
    <row r="115" spans="2:10" x14ac:dyDescent="0.25">
      <c r="H115" s="1"/>
      <c r="I115" s="1"/>
    </row>
    <row r="116" spans="2:10" x14ac:dyDescent="0.25">
      <c r="B116" t="s">
        <v>38</v>
      </c>
      <c r="H116" s="1">
        <f>+H114</f>
        <v>77440996</v>
      </c>
      <c r="I116" s="1">
        <f>+I114</f>
        <v>47816702</v>
      </c>
      <c r="J116" s="1" t="s">
        <v>2</v>
      </c>
    </row>
    <row r="117" spans="2:10" x14ac:dyDescent="0.25">
      <c r="H117" s="1"/>
      <c r="I117" s="1"/>
    </row>
    <row r="118" spans="2:10" x14ac:dyDescent="0.25">
      <c r="B118" t="s">
        <v>39</v>
      </c>
      <c r="H118" s="1">
        <f>+H110+H116</f>
        <v>152129671</v>
      </c>
      <c r="I118" s="1">
        <f>+I110+I116</f>
        <v>132313464</v>
      </c>
    </row>
    <row r="119" spans="2:10" x14ac:dyDescent="0.25">
      <c r="H119" s="1"/>
      <c r="I119" s="1"/>
    </row>
    <row r="120" spans="2:10" x14ac:dyDescent="0.25">
      <c r="B120" t="s">
        <v>40</v>
      </c>
      <c r="H120" s="1"/>
      <c r="I120" s="1"/>
    </row>
    <row r="121" spans="2:10" x14ac:dyDescent="0.25">
      <c r="H121" s="1"/>
      <c r="I121" s="1"/>
    </row>
    <row r="122" spans="2:10" x14ac:dyDescent="0.25">
      <c r="B122" t="s">
        <v>41</v>
      </c>
      <c r="H122" s="1">
        <v>30000000</v>
      </c>
      <c r="I122" s="1">
        <v>30000000</v>
      </c>
    </row>
    <row r="123" spans="2:10" x14ac:dyDescent="0.25">
      <c r="H123" s="1"/>
      <c r="I123" s="1"/>
    </row>
    <row r="124" spans="2:10" x14ac:dyDescent="0.25">
      <c r="B124" t="s">
        <v>42</v>
      </c>
      <c r="H124" s="1">
        <f>+H310</f>
        <v>13778587</v>
      </c>
      <c r="I124" s="1">
        <v>5244630</v>
      </c>
    </row>
    <row r="125" spans="2:10" x14ac:dyDescent="0.25">
      <c r="H125" s="1"/>
      <c r="I125" s="1"/>
    </row>
    <row r="126" spans="2:10" x14ac:dyDescent="0.25">
      <c r="B126" t="s">
        <v>43</v>
      </c>
      <c r="H126" s="1" t="s">
        <v>2</v>
      </c>
      <c r="I126" s="1" t="s">
        <v>2</v>
      </c>
    </row>
    <row r="127" spans="2:10" x14ac:dyDescent="0.25">
      <c r="H127" s="1"/>
      <c r="I127" s="1"/>
    </row>
    <row r="128" spans="2:10" x14ac:dyDescent="0.25">
      <c r="B128" t="s">
        <v>44</v>
      </c>
      <c r="H128" s="1">
        <v>179366649</v>
      </c>
      <c r="I128" s="1">
        <v>182864374</v>
      </c>
    </row>
    <row r="129" spans="2:9" x14ac:dyDescent="0.25">
      <c r="B129" t="s">
        <v>45</v>
      </c>
      <c r="H129" s="1">
        <v>0</v>
      </c>
      <c r="I129" s="1">
        <v>0</v>
      </c>
    </row>
    <row r="130" spans="2:9" x14ac:dyDescent="0.25">
      <c r="H130" s="1"/>
      <c r="I130" s="1"/>
    </row>
    <row r="131" spans="2:9" x14ac:dyDescent="0.25">
      <c r="B131" t="s">
        <v>46</v>
      </c>
      <c r="G131" t="s">
        <v>2</v>
      </c>
      <c r="H131" s="1">
        <f>+H128+H129</f>
        <v>179366649</v>
      </c>
      <c r="I131" s="1">
        <f>+I128+I129</f>
        <v>182864374</v>
      </c>
    </row>
    <row r="132" spans="2:9" x14ac:dyDescent="0.25">
      <c r="H132" s="1"/>
      <c r="I132" s="1"/>
    </row>
    <row r="133" spans="2:9" x14ac:dyDescent="0.25">
      <c r="B133" t="s">
        <v>47</v>
      </c>
      <c r="H133" s="1">
        <f>+H122+H124+H131</f>
        <v>223145236</v>
      </c>
      <c r="I133" s="1">
        <f>+I122+I124+I131</f>
        <v>218109004</v>
      </c>
    </row>
    <row r="134" spans="2:9" x14ac:dyDescent="0.25">
      <c r="H134" s="1"/>
      <c r="I134" s="1"/>
    </row>
    <row r="135" spans="2:9" x14ac:dyDescent="0.25">
      <c r="B135" t="s">
        <v>48</v>
      </c>
      <c r="H135" s="1">
        <f>+H118+H133</f>
        <v>375274907</v>
      </c>
      <c r="I135" s="1">
        <f>+I118+I133</f>
        <v>350422468</v>
      </c>
    </row>
    <row r="136" spans="2:9" x14ac:dyDescent="0.25">
      <c r="H136" s="1" t="s">
        <v>2</v>
      </c>
      <c r="I136" s="1" t="s">
        <v>2</v>
      </c>
    </row>
    <row r="140" spans="2:9" x14ac:dyDescent="0.25">
      <c r="B140" t="s">
        <v>22</v>
      </c>
      <c r="G140" t="s">
        <v>23</v>
      </c>
    </row>
    <row r="141" spans="2:9" x14ac:dyDescent="0.25">
      <c r="B141" t="s">
        <v>24</v>
      </c>
      <c r="G141" t="s">
        <v>25</v>
      </c>
    </row>
    <row r="144" spans="2:9" x14ac:dyDescent="0.25">
      <c r="D144" t="s">
        <v>0</v>
      </c>
    </row>
    <row r="145" spans="2:9" x14ac:dyDescent="0.25">
      <c r="D145" t="s">
        <v>1</v>
      </c>
    </row>
    <row r="146" spans="2:9" x14ac:dyDescent="0.25">
      <c r="D146" t="s">
        <v>186</v>
      </c>
    </row>
    <row r="148" spans="2:9" x14ac:dyDescent="0.25">
      <c r="B148" t="s">
        <v>49</v>
      </c>
      <c r="H148" s="2">
        <v>2018</v>
      </c>
      <c r="I148" s="2">
        <v>2017</v>
      </c>
    </row>
    <row r="150" spans="2:9" x14ac:dyDescent="0.25">
      <c r="B150" t="s">
        <v>50</v>
      </c>
      <c r="H150" s="1">
        <v>773450416</v>
      </c>
      <c r="I150" s="1">
        <v>774181592</v>
      </c>
    </row>
    <row r="151" spans="2:9" x14ac:dyDescent="0.25">
      <c r="H151" s="1"/>
      <c r="I151" s="1"/>
    </row>
    <row r="152" spans="2:9" x14ac:dyDescent="0.25">
      <c r="B152" t="s">
        <v>51</v>
      </c>
      <c r="H152" s="1">
        <f>+H150</f>
        <v>773450416</v>
      </c>
      <c r="I152" s="1">
        <f>+I150</f>
        <v>774181592</v>
      </c>
    </row>
    <row r="153" spans="2:9" x14ac:dyDescent="0.25">
      <c r="H153" s="1"/>
      <c r="I153" s="1"/>
    </row>
    <row r="154" spans="2:9" x14ac:dyDescent="0.25">
      <c r="B154" t="s">
        <v>52</v>
      </c>
      <c r="H154" s="1">
        <v>66844877</v>
      </c>
      <c r="I154" s="1">
        <v>54532031</v>
      </c>
    </row>
    <row r="155" spans="2:9" x14ac:dyDescent="0.25">
      <c r="H155" s="1"/>
      <c r="I155" s="1"/>
    </row>
    <row r="156" spans="2:9" x14ac:dyDescent="0.25">
      <c r="B156" t="s">
        <v>53</v>
      </c>
      <c r="H156" s="1">
        <f>+H152-H154</f>
        <v>706605539</v>
      </c>
      <c r="I156" s="1">
        <f>+I152-I154</f>
        <v>719649561</v>
      </c>
    </row>
    <row r="157" spans="2:9" x14ac:dyDescent="0.25">
      <c r="H157" s="1"/>
      <c r="I157" s="1"/>
    </row>
    <row r="158" spans="2:9" x14ac:dyDescent="0.25">
      <c r="B158" t="s">
        <v>54</v>
      </c>
      <c r="H158" s="1"/>
      <c r="I158" s="1"/>
    </row>
    <row r="159" spans="2:9" x14ac:dyDescent="0.25">
      <c r="H159" s="1"/>
      <c r="I159" s="1"/>
    </row>
    <row r="160" spans="2:9" x14ac:dyDescent="0.25">
      <c r="B160" t="s">
        <v>55</v>
      </c>
      <c r="H160" s="1" t="s">
        <v>2</v>
      </c>
      <c r="I160" s="1" t="s">
        <v>2</v>
      </c>
    </row>
    <row r="161" spans="2:9" x14ac:dyDescent="0.25">
      <c r="H161" s="1"/>
      <c r="I161" s="1"/>
    </row>
    <row r="162" spans="2:9" x14ac:dyDescent="0.25">
      <c r="B162" t="s">
        <v>85</v>
      </c>
      <c r="H162" s="1"/>
      <c r="I162" s="1"/>
    </row>
    <row r="163" spans="2:9" x14ac:dyDescent="0.25">
      <c r="H163" s="1"/>
      <c r="I163" s="1"/>
    </row>
    <row r="164" spans="2:9" x14ac:dyDescent="0.25">
      <c r="B164" t="s">
        <v>86</v>
      </c>
      <c r="H164" s="1">
        <v>314669734</v>
      </c>
      <c r="I164" s="1">
        <v>326923801</v>
      </c>
    </row>
    <row r="165" spans="2:9" x14ac:dyDescent="0.25">
      <c r="B165" t="s">
        <v>87</v>
      </c>
      <c r="H165" s="1">
        <v>9162285</v>
      </c>
      <c r="I165" s="1">
        <v>8652103</v>
      </c>
    </row>
    <row r="166" spans="2:9" x14ac:dyDescent="0.25">
      <c r="B166" t="s">
        <v>88</v>
      </c>
      <c r="H166" s="1">
        <v>21719564</v>
      </c>
      <c r="I166" s="1">
        <v>40335476</v>
      </c>
    </row>
    <row r="167" spans="2:9" x14ac:dyDescent="0.25">
      <c r="B167" t="s">
        <v>89</v>
      </c>
      <c r="H167" s="1">
        <v>2017260</v>
      </c>
      <c r="I167" s="1">
        <v>5646115</v>
      </c>
    </row>
    <row r="168" spans="2:9" x14ac:dyDescent="0.25">
      <c r="B168" t="s">
        <v>90</v>
      </c>
      <c r="H168" s="1">
        <v>22026942</v>
      </c>
      <c r="I168" s="1">
        <v>25517189</v>
      </c>
    </row>
    <row r="169" spans="2:9" x14ac:dyDescent="0.25">
      <c r="B169" t="s">
        <v>83</v>
      </c>
      <c r="H169" s="1">
        <v>16562504</v>
      </c>
      <c r="I169" s="1">
        <v>7276493</v>
      </c>
    </row>
    <row r="170" spans="2:9" x14ac:dyDescent="0.25">
      <c r="B170" t="s">
        <v>91</v>
      </c>
      <c r="H170" s="1">
        <v>0</v>
      </c>
      <c r="I170" s="1">
        <v>0</v>
      </c>
    </row>
    <row r="171" spans="2:9" x14ac:dyDescent="0.25">
      <c r="B171" t="s">
        <v>92</v>
      </c>
      <c r="H171" s="1">
        <v>4047195</v>
      </c>
      <c r="I171" s="1">
        <v>0</v>
      </c>
    </row>
    <row r="172" spans="2:9" x14ac:dyDescent="0.25">
      <c r="B172" t="s">
        <v>93</v>
      </c>
      <c r="H172" s="1">
        <v>3356378</v>
      </c>
      <c r="I172" s="1">
        <v>3449031</v>
      </c>
    </row>
    <row r="173" spans="2:9" x14ac:dyDescent="0.25">
      <c r="B173" t="s">
        <v>94</v>
      </c>
      <c r="H173" s="1">
        <v>225000</v>
      </c>
      <c r="I173" s="1">
        <v>100000</v>
      </c>
    </row>
    <row r="174" spans="2:9" x14ac:dyDescent="0.25">
      <c r="B174" t="s">
        <v>95</v>
      </c>
      <c r="H174" s="1">
        <v>8356228</v>
      </c>
      <c r="I174" s="1">
        <v>8085498</v>
      </c>
    </row>
    <row r="175" spans="2:9" x14ac:dyDescent="0.25">
      <c r="B175" t="s">
        <v>96</v>
      </c>
      <c r="H175" s="1">
        <v>10096359</v>
      </c>
      <c r="I175" s="1">
        <v>12272308</v>
      </c>
    </row>
    <row r="176" spans="2:9" x14ac:dyDescent="0.25">
      <c r="B176" t="s">
        <v>97</v>
      </c>
      <c r="H176" s="1">
        <v>29652048</v>
      </c>
      <c r="I176" s="1">
        <v>40110888</v>
      </c>
    </row>
    <row r="177" spans="2:9" x14ac:dyDescent="0.25">
      <c r="B177" t="s">
        <v>77</v>
      </c>
      <c r="H177" s="1">
        <v>18859229</v>
      </c>
      <c r="I177" s="1">
        <v>20460120</v>
      </c>
    </row>
    <row r="178" spans="2:9" x14ac:dyDescent="0.25">
      <c r="B178" t="s">
        <v>98</v>
      </c>
      <c r="H178" s="1">
        <v>63000</v>
      </c>
      <c r="I178" s="1">
        <v>0</v>
      </c>
    </row>
    <row r="179" spans="2:9" x14ac:dyDescent="0.25">
      <c r="B179" t="s">
        <v>99</v>
      </c>
      <c r="H179" s="1">
        <v>42000</v>
      </c>
      <c r="I179" s="1">
        <v>600000</v>
      </c>
    </row>
    <row r="180" spans="2:9" x14ac:dyDescent="0.25">
      <c r="B180" t="s">
        <v>100</v>
      </c>
      <c r="H180" s="1">
        <v>68697</v>
      </c>
      <c r="I180" s="1">
        <v>60100</v>
      </c>
    </row>
    <row r="181" spans="2:9" x14ac:dyDescent="0.25">
      <c r="B181" t="s">
        <v>101</v>
      </c>
      <c r="H181" s="1">
        <v>1927245</v>
      </c>
      <c r="I181" s="1">
        <v>0</v>
      </c>
    </row>
    <row r="182" spans="2:9" x14ac:dyDescent="0.25">
      <c r="B182" t="s">
        <v>2</v>
      </c>
      <c r="H182" s="1"/>
      <c r="I182" s="1"/>
    </row>
    <row r="183" spans="2:9" x14ac:dyDescent="0.25">
      <c r="B183" t="s">
        <v>102</v>
      </c>
      <c r="H183" s="1">
        <f>SUM(H164:H182)</f>
        <v>462851668</v>
      </c>
      <c r="I183" s="1">
        <f>SUM(I164:I182)</f>
        <v>499489122</v>
      </c>
    </row>
    <row r="184" spans="2:9" x14ac:dyDescent="0.25">
      <c r="H184" s="1" t="s">
        <v>2</v>
      </c>
      <c r="I184" s="1" t="s">
        <v>2</v>
      </c>
    </row>
    <row r="185" spans="2:9" x14ac:dyDescent="0.25">
      <c r="B185" t="s">
        <v>67</v>
      </c>
      <c r="H185" s="1"/>
      <c r="I185" s="1"/>
    </row>
    <row r="186" spans="2:9" x14ac:dyDescent="0.25">
      <c r="H186" s="1"/>
      <c r="I186" s="1"/>
    </row>
    <row r="187" spans="2:9" x14ac:dyDescent="0.25">
      <c r="B187" t="s">
        <v>189</v>
      </c>
      <c r="H187" s="1">
        <v>3478864</v>
      </c>
      <c r="I187" s="1">
        <v>0</v>
      </c>
    </row>
    <row r="188" spans="2:9" x14ac:dyDescent="0.25">
      <c r="B188" t="s">
        <v>70</v>
      </c>
      <c r="H188" s="1">
        <v>93033127</v>
      </c>
      <c r="I188" s="1">
        <v>101197422</v>
      </c>
    </row>
    <row r="189" spans="2:9" x14ac:dyDescent="0.25">
      <c r="H189" s="1"/>
      <c r="I189" s="1"/>
    </row>
    <row r="190" spans="2:9" x14ac:dyDescent="0.25">
      <c r="B190" t="s">
        <v>103</v>
      </c>
      <c r="H190" s="1">
        <f>SUM(H187:H189)</f>
        <v>96511991</v>
      </c>
      <c r="I190" s="1">
        <f>SUM(I187:I189)</f>
        <v>101197422</v>
      </c>
    </row>
    <row r="191" spans="2:9" x14ac:dyDescent="0.25">
      <c r="H191" s="1"/>
      <c r="I191" s="1"/>
    </row>
    <row r="192" spans="2:9" x14ac:dyDescent="0.25">
      <c r="B192" t="s">
        <v>104</v>
      </c>
      <c r="H192" s="1"/>
      <c r="I192" s="1"/>
    </row>
    <row r="193" spans="2:9" x14ac:dyDescent="0.25">
      <c r="H193" s="1"/>
      <c r="I193" s="1"/>
    </row>
    <row r="194" spans="2:9" x14ac:dyDescent="0.25">
      <c r="B194" t="s">
        <v>105</v>
      </c>
      <c r="H194" s="1">
        <v>0</v>
      </c>
      <c r="I194" s="1">
        <v>0</v>
      </c>
    </row>
    <row r="195" spans="2:9" x14ac:dyDescent="0.25">
      <c r="B195" t="s">
        <v>158</v>
      </c>
      <c r="H195" s="1">
        <v>109604</v>
      </c>
      <c r="I195" s="1"/>
    </row>
    <row r="196" spans="2:9" x14ac:dyDescent="0.25">
      <c r="B196" t="s">
        <v>106</v>
      </c>
      <c r="H196" s="1">
        <v>0</v>
      </c>
      <c r="I196" s="1">
        <v>0</v>
      </c>
    </row>
    <row r="197" spans="2:9" x14ac:dyDescent="0.25">
      <c r="B197" t="s">
        <v>70</v>
      </c>
      <c r="H197" s="1">
        <v>161796</v>
      </c>
      <c r="I197" s="1">
        <v>0</v>
      </c>
    </row>
    <row r="198" spans="2:9" x14ac:dyDescent="0.25">
      <c r="H198" s="1"/>
      <c r="I198" s="1"/>
    </row>
    <row r="199" spans="2:9" x14ac:dyDescent="0.25">
      <c r="B199" t="s">
        <v>107</v>
      </c>
      <c r="H199" s="1">
        <f>SUM(H194:H198)</f>
        <v>271400</v>
      </c>
      <c r="I199" s="1">
        <f>SUM(I194:I198)</f>
        <v>0</v>
      </c>
    </row>
    <row r="200" spans="2:9" x14ac:dyDescent="0.25">
      <c r="H200" s="1"/>
      <c r="I200" s="1"/>
    </row>
    <row r="201" spans="2:9" x14ac:dyDescent="0.25">
      <c r="B201" t="s">
        <v>69</v>
      </c>
      <c r="H201" s="1"/>
      <c r="I201" s="1"/>
    </row>
    <row r="202" spans="2:9" x14ac:dyDescent="0.25">
      <c r="H202" s="1"/>
      <c r="I202" s="1"/>
    </row>
    <row r="203" spans="2:9" x14ac:dyDescent="0.25">
      <c r="B203" t="s">
        <v>108</v>
      </c>
      <c r="H203" s="1">
        <v>8607746</v>
      </c>
      <c r="I203" s="1">
        <v>9136456</v>
      </c>
    </row>
    <row r="204" spans="2:9" x14ac:dyDescent="0.25">
      <c r="H204" s="1"/>
      <c r="I204" s="1"/>
    </row>
    <row r="205" spans="2:9" x14ac:dyDescent="0.25">
      <c r="B205" t="s">
        <v>154</v>
      </c>
      <c r="H205" s="1">
        <v>161560</v>
      </c>
      <c r="I205" s="1">
        <v>150000</v>
      </c>
    </row>
    <row r="206" spans="2:9" x14ac:dyDescent="0.25">
      <c r="H206" s="1"/>
      <c r="I206" s="1"/>
    </row>
    <row r="207" spans="2:9" x14ac:dyDescent="0.25">
      <c r="B207" t="s">
        <v>109</v>
      </c>
      <c r="H207" s="1"/>
      <c r="I207" s="1"/>
    </row>
    <row r="208" spans="2:9" x14ac:dyDescent="0.25">
      <c r="H208" s="1"/>
      <c r="I208" s="1"/>
    </row>
    <row r="209" spans="2:9" x14ac:dyDescent="0.25">
      <c r="B209" t="s">
        <v>110</v>
      </c>
      <c r="H209" s="1">
        <v>8810629</v>
      </c>
      <c r="I209" s="1">
        <v>7440095</v>
      </c>
    </row>
    <row r="210" spans="2:9" x14ac:dyDescent="0.25">
      <c r="B210" t="s">
        <v>111</v>
      </c>
      <c r="H210" s="1">
        <v>0</v>
      </c>
      <c r="I210" s="1">
        <v>0</v>
      </c>
    </row>
    <row r="211" spans="2:9" x14ac:dyDescent="0.25">
      <c r="B211" t="s">
        <v>70</v>
      </c>
      <c r="H211" s="1">
        <v>10136497</v>
      </c>
      <c r="I211" s="1">
        <v>3396899</v>
      </c>
    </row>
    <row r="212" spans="2:9" x14ac:dyDescent="0.25">
      <c r="H212" s="1"/>
      <c r="I212" s="1"/>
    </row>
    <row r="213" spans="2:9" x14ac:dyDescent="0.25">
      <c r="B213" t="s">
        <v>112</v>
      </c>
      <c r="H213" s="1">
        <f>SUM(H209:H212)</f>
        <v>18947126</v>
      </c>
      <c r="I213" s="1">
        <f>SUM(I209:I212)</f>
        <v>10836994</v>
      </c>
    </row>
    <row r="214" spans="2:9" x14ac:dyDescent="0.25">
      <c r="H214" s="1"/>
      <c r="I214" s="1"/>
    </row>
    <row r="215" spans="2:9" x14ac:dyDescent="0.25">
      <c r="B215" t="s">
        <v>73</v>
      </c>
      <c r="H215" s="1"/>
      <c r="I215" s="1"/>
    </row>
    <row r="216" spans="2:9" x14ac:dyDescent="0.25">
      <c r="H216" s="1"/>
      <c r="I216" s="1"/>
    </row>
    <row r="217" spans="2:9" x14ac:dyDescent="0.25">
      <c r="B217" t="s">
        <v>113</v>
      </c>
      <c r="H217" s="1">
        <v>2379978</v>
      </c>
      <c r="I217" s="1">
        <v>3364556</v>
      </c>
    </row>
    <row r="218" spans="2:9" x14ac:dyDescent="0.25">
      <c r="B218" t="s">
        <v>114</v>
      </c>
      <c r="H218" s="1">
        <v>6927626</v>
      </c>
      <c r="I218" s="1">
        <v>4703590</v>
      </c>
    </row>
    <row r="219" spans="2:9" x14ac:dyDescent="0.25">
      <c r="B219" t="s">
        <v>115</v>
      </c>
      <c r="H219" s="1">
        <v>8400000</v>
      </c>
      <c r="I219" s="1">
        <v>8450000</v>
      </c>
    </row>
    <row r="220" spans="2:9" x14ac:dyDescent="0.25">
      <c r="B220" t="s">
        <v>116</v>
      </c>
      <c r="H220" s="1">
        <v>5132554</v>
      </c>
      <c r="I220" s="1">
        <v>7236575</v>
      </c>
    </row>
    <row r="221" spans="2:9" x14ac:dyDescent="0.25">
      <c r="B221" t="s">
        <v>117</v>
      </c>
      <c r="H221" s="1">
        <v>4011663</v>
      </c>
      <c r="I221" s="1">
        <v>3703904</v>
      </c>
    </row>
    <row r="222" spans="2:9" x14ac:dyDescent="0.25">
      <c r="B222" t="s">
        <v>118</v>
      </c>
      <c r="H222" s="1">
        <v>266400</v>
      </c>
      <c r="I222" s="1">
        <v>140600</v>
      </c>
    </row>
    <row r="223" spans="2:9" x14ac:dyDescent="0.25">
      <c r="B223" t="s">
        <v>119</v>
      </c>
      <c r="H223" s="1">
        <v>2343000</v>
      </c>
      <c r="I223" s="1">
        <v>466000</v>
      </c>
    </row>
    <row r="224" spans="2:9" x14ac:dyDescent="0.25">
      <c r="B224" t="s">
        <v>70</v>
      </c>
      <c r="H224" s="1">
        <v>1667632</v>
      </c>
      <c r="I224" s="1">
        <v>2373067</v>
      </c>
    </row>
    <row r="225" spans="2:9" x14ac:dyDescent="0.25">
      <c r="H225" s="1"/>
      <c r="I225" s="1"/>
    </row>
    <row r="226" spans="2:9" x14ac:dyDescent="0.25">
      <c r="B226" t="s">
        <v>120</v>
      </c>
      <c r="H226" s="1">
        <f>SUM(H217:H225)</f>
        <v>31128853</v>
      </c>
      <c r="I226" s="1">
        <f>SUM(I217:I225)</f>
        <v>30438292</v>
      </c>
    </row>
    <row r="227" spans="2:9" x14ac:dyDescent="0.25">
      <c r="H227" s="1"/>
      <c r="I227" s="1"/>
    </row>
    <row r="228" spans="2:9" x14ac:dyDescent="0.25">
      <c r="B228" t="s">
        <v>121</v>
      </c>
      <c r="H228" s="1"/>
      <c r="I228" s="1"/>
    </row>
    <row r="229" spans="2:9" x14ac:dyDescent="0.25">
      <c r="H229" s="1"/>
      <c r="I229" s="1"/>
    </row>
    <row r="230" spans="2:9" x14ac:dyDescent="0.25">
      <c r="B230" t="s">
        <v>122</v>
      </c>
      <c r="H230" s="1">
        <v>29274</v>
      </c>
      <c r="I230" s="1">
        <v>12115</v>
      </c>
    </row>
    <row r="231" spans="2:9" x14ac:dyDescent="0.25">
      <c r="B231" t="s">
        <v>123</v>
      </c>
      <c r="H231" s="1">
        <v>1388000</v>
      </c>
      <c r="I231" s="1">
        <v>1359400</v>
      </c>
    </row>
    <row r="232" spans="2:9" x14ac:dyDescent="0.25">
      <c r="B232" t="s">
        <v>70</v>
      </c>
      <c r="H232" s="1">
        <v>49348</v>
      </c>
      <c r="I232" s="1">
        <v>203000</v>
      </c>
    </row>
    <row r="233" spans="2:9" x14ac:dyDescent="0.25">
      <c r="H233" s="1"/>
      <c r="I233" s="1"/>
    </row>
    <row r="234" spans="2:9" x14ac:dyDescent="0.25">
      <c r="B234" t="s">
        <v>124</v>
      </c>
      <c r="H234" s="1">
        <f>SUM(H230:H233)</f>
        <v>1466622</v>
      </c>
      <c r="I234" s="1">
        <f>SUM(I230:I233)</f>
        <v>1574515</v>
      </c>
    </row>
    <row r="235" spans="2:9" x14ac:dyDescent="0.25">
      <c r="H235" s="1"/>
      <c r="I235" s="1"/>
    </row>
    <row r="236" spans="2:9" x14ac:dyDescent="0.25">
      <c r="B236" t="s">
        <v>125</v>
      </c>
      <c r="H236" s="1"/>
      <c r="I236" s="1"/>
    </row>
    <row r="237" spans="2:9" x14ac:dyDescent="0.25">
      <c r="H237" s="1"/>
      <c r="I237" s="1"/>
    </row>
    <row r="238" spans="2:9" x14ac:dyDescent="0.25">
      <c r="B238" t="s">
        <v>15</v>
      </c>
      <c r="H238" s="1">
        <v>315532</v>
      </c>
      <c r="I238" s="1">
        <v>1890651</v>
      </c>
    </row>
    <row r="239" spans="2:9" x14ac:dyDescent="0.25">
      <c r="B239" t="s">
        <v>16</v>
      </c>
      <c r="H239" s="1">
        <v>2043687</v>
      </c>
      <c r="I239" s="1">
        <v>132350</v>
      </c>
    </row>
    <row r="240" spans="2:9" x14ac:dyDescent="0.25">
      <c r="B240" t="s">
        <v>126</v>
      </c>
      <c r="H240" s="1">
        <v>2943224</v>
      </c>
      <c r="I240" s="1">
        <v>4492910</v>
      </c>
    </row>
    <row r="241" spans="2:9" x14ac:dyDescent="0.25">
      <c r="B241" t="s">
        <v>18</v>
      </c>
      <c r="H241" s="1">
        <v>6037928</v>
      </c>
      <c r="I241" s="1">
        <v>0</v>
      </c>
    </row>
    <row r="242" spans="2:9" x14ac:dyDescent="0.25">
      <c r="H242" s="1"/>
      <c r="I242" s="1"/>
    </row>
    <row r="243" spans="2:9" x14ac:dyDescent="0.25">
      <c r="B243" t="s">
        <v>127</v>
      </c>
      <c r="H243" s="1">
        <f>SUM(H238:H242)</f>
        <v>11340371</v>
      </c>
      <c r="I243" s="1">
        <f>SUM(I238:I242)</f>
        <v>6515911</v>
      </c>
    </row>
    <row r="244" spans="2:9" x14ac:dyDescent="0.25">
      <c r="H244" s="1"/>
      <c r="I244" s="1"/>
    </row>
    <row r="245" spans="2:9" x14ac:dyDescent="0.25">
      <c r="B245" t="s">
        <v>128</v>
      </c>
      <c r="H245" s="1"/>
      <c r="I245" s="1"/>
    </row>
    <row r="246" spans="2:9" x14ac:dyDescent="0.25">
      <c r="H246" s="1"/>
      <c r="I246" s="1"/>
    </row>
    <row r="247" spans="2:9" x14ac:dyDescent="0.25">
      <c r="B247" t="s">
        <v>129</v>
      </c>
      <c r="H247" s="1">
        <v>0</v>
      </c>
      <c r="I247" s="1">
        <v>73401</v>
      </c>
    </row>
    <row r="248" spans="2:9" x14ac:dyDescent="0.25">
      <c r="B248" t="s">
        <v>175</v>
      </c>
      <c r="H248" s="1">
        <v>0</v>
      </c>
      <c r="I248" s="1">
        <v>801735</v>
      </c>
    </row>
    <row r="249" spans="2:9" x14ac:dyDescent="0.25">
      <c r="B249" t="s">
        <v>130</v>
      </c>
      <c r="H249" s="1">
        <v>24500</v>
      </c>
      <c r="I249" s="1">
        <v>559363</v>
      </c>
    </row>
    <row r="250" spans="2:9" x14ac:dyDescent="0.25">
      <c r="B250" t="s">
        <v>70</v>
      </c>
      <c r="H250" s="1">
        <v>24000</v>
      </c>
      <c r="I250" s="1">
        <v>0</v>
      </c>
    </row>
    <row r="251" spans="2:9" x14ac:dyDescent="0.25">
      <c r="H251" s="1"/>
      <c r="I251" s="1"/>
    </row>
    <row r="252" spans="2:9" x14ac:dyDescent="0.25">
      <c r="B252" t="s">
        <v>131</v>
      </c>
      <c r="H252" s="1">
        <f>SUM(H247:H251)</f>
        <v>48500</v>
      </c>
      <c r="I252" s="1">
        <f>SUM(I247:I251)</f>
        <v>1434499</v>
      </c>
    </row>
    <row r="253" spans="2:9" x14ac:dyDescent="0.25">
      <c r="H253" s="1"/>
      <c r="I253" s="1"/>
    </row>
    <row r="254" spans="2:9" x14ac:dyDescent="0.25">
      <c r="B254" t="s">
        <v>132</v>
      </c>
      <c r="H254" s="1"/>
      <c r="I254" s="1"/>
    </row>
    <row r="255" spans="2:9" x14ac:dyDescent="0.25">
      <c r="H255" s="1"/>
      <c r="I255" s="1"/>
    </row>
    <row r="256" spans="2:9" x14ac:dyDescent="0.25">
      <c r="B256" t="s">
        <v>133</v>
      </c>
      <c r="H256" s="1">
        <v>3534753</v>
      </c>
      <c r="I256" s="1">
        <v>0</v>
      </c>
    </row>
    <row r="257" spans="2:9" x14ac:dyDescent="0.25">
      <c r="H257" s="1"/>
      <c r="I257" s="1"/>
    </row>
    <row r="258" spans="2:9" x14ac:dyDescent="0.25">
      <c r="B258" t="s">
        <v>134</v>
      </c>
      <c r="H258" s="1"/>
      <c r="I258" s="1"/>
    </row>
    <row r="259" spans="2:9" x14ac:dyDescent="0.25">
      <c r="H259" s="1"/>
      <c r="I259" s="1"/>
    </row>
    <row r="260" spans="2:9" x14ac:dyDescent="0.25">
      <c r="B260" t="s">
        <v>15</v>
      </c>
      <c r="H260" s="1">
        <v>379678</v>
      </c>
      <c r="I260" s="1">
        <v>619745</v>
      </c>
    </row>
    <row r="261" spans="2:9" x14ac:dyDescent="0.25">
      <c r="B261" t="s">
        <v>16</v>
      </c>
      <c r="H261" s="1">
        <v>1910610</v>
      </c>
      <c r="I261" s="1">
        <v>1497295</v>
      </c>
    </row>
    <row r="262" spans="2:9" x14ac:dyDescent="0.25">
      <c r="B262" t="s">
        <v>126</v>
      </c>
      <c r="H262" s="1">
        <v>2238885</v>
      </c>
      <c r="I262" s="1">
        <v>1660230</v>
      </c>
    </row>
    <row r="263" spans="2:9" x14ac:dyDescent="0.25">
      <c r="B263" t="s">
        <v>135</v>
      </c>
      <c r="H263" s="1">
        <v>8845460</v>
      </c>
      <c r="I263" s="1">
        <v>17790714</v>
      </c>
    </row>
    <row r="264" spans="2:9" x14ac:dyDescent="0.25">
      <c r="H264" s="1"/>
      <c r="I264" s="1"/>
    </row>
    <row r="265" spans="2:9" x14ac:dyDescent="0.25">
      <c r="B265" t="s">
        <v>136</v>
      </c>
      <c r="H265" s="1">
        <f>SUM(H260:H264)</f>
        <v>13374633</v>
      </c>
      <c r="I265" s="1">
        <f>SUM(I260:I264)</f>
        <v>21567984</v>
      </c>
    </row>
    <row r="266" spans="2:9" x14ac:dyDescent="0.25">
      <c r="H266" s="1"/>
      <c r="I266" s="1"/>
    </row>
    <row r="267" spans="2:9" x14ac:dyDescent="0.25">
      <c r="B267" t="s">
        <v>101</v>
      </c>
      <c r="H267" s="1"/>
      <c r="I267" s="1"/>
    </row>
    <row r="268" spans="2:9" x14ac:dyDescent="0.25">
      <c r="H268" s="1"/>
      <c r="I268" s="1"/>
    </row>
    <row r="269" spans="2:9" x14ac:dyDescent="0.25">
      <c r="B269" t="s">
        <v>137</v>
      </c>
      <c r="H269" s="1">
        <v>820000</v>
      </c>
      <c r="I269" s="1">
        <v>0</v>
      </c>
    </row>
    <row r="270" spans="2:9" x14ac:dyDescent="0.25">
      <c r="B270" t="s">
        <v>190</v>
      </c>
      <c r="H270" s="1">
        <v>68000</v>
      </c>
      <c r="I270" s="1">
        <v>0</v>
      </c>
    </row>
    <row r="271" spans="2:9" x14ac:dyDescent="0.25">
      <c r="B271" t="s">
        <v>138</v>
      </c>
      <c r="H271" s="1">
        <v>3516110</v>
      </c>
      <c r="I271" s="1">
        <v>4380364</v>
      </c>
    </row>
    <row r="272" spans="2:9" x14ac:dyDescent="0.25">
      <c r="B272" t="s">
        <v>139</v>
      </c>
      <c r="H272" s="1">
        <v>2049008</v>
      </c>
      <c r="I272" s="1">
        <v>1919088</v>
      </c>
    </row>
    <row r="273" spans="2:12" x14ac:dyDescent="0.25">
      <c r="B273" t="s">
        <v>140</v>
      </c>
      <c r="H273" s="1">
        <v>2207035</v>
      </c>
      <c r="I273" s="1">
        <v>3485059</v>
      </c>
    </row>
    <row r="274" spans="2:12" x14ac:dyDescent="0.25">
      <c r="B274" t="s">
        <v>141</v>
      </c>
      <c r="H274" s="1">
        <v>9606733</v>
      </c>
      <c r="I274" s="1">
        <v>5604696</v>
      </c>
    </row>
    <row r="275" spans="2:12" x14ac:dyDescent="0.25">
      <c r="B275" t="s">
        <v>142</v>
      </c>
      <c r="H275" s="1">
        <v>1791603</v>
      </c>
      <c r="I275" s="1">
        <v>2026148</v>
      </c>
    </row>
    <row r="276" spans="2:12" x14ac:dyDescent="0.25">
      <c r="B276" t="s">
        <v>143</v>
      </c>
      <c r="H276" s="1">
        <v>1743072</v>
      </c>
      <c r="I276" s="1">
        <v>574250</v>
      </c>
    </row>
    <row r="277" spans="2:12" x14ac:dyDescent="0.25">
      <c r="B277" t="s">
        <v>70</v>
      </c>
      <c r="H277" s="1">
        <v>17283487</v>
      </c>
      <c r="I277" s="1">
        <v>10370005</v>
      </c>
    </row>
    <row r="278" spans="2:12" x14ac:dyDescent="0.25">
      <c r="H278" s="1"/>
      <c r="I278" s="1"/>
    </row>
    <row r="279" spans="2:12" x14ac:dyDescent="0.25">
      <c r="B279" t="s">
        <v>144</v>
      </c>
      <c r="H279" s="1">
        <f>SUM(H269:H278)</f>
        <v>39085048</v>
      </c>
      <c r="I279" s="1">
        <f>SUM(I269:I278)</f>
        <v>28359610</v>
      </c>
    </row>
    <row r="280" spans="2:12" x14ac:dyDescent="0.25">
      <c r="H280" s="1"/>
      <c r="I280" s="1"/>
    </row>
    <row r="281" spans="2:12" x14ac:dyDescent="0.25">
      <c r="B281" t="s">
        <v>204</v>
      </c>
      <c r="H281" s="1">
        <v>6665768</v>
      </c>
      <c r="I281" s="1">
        <v>5837647</v>
      </c>
    </row>
    <row r="282" spans="2:12" x14ac:dyDescent="0.25">
      <c r="H282" s="1"/>
      <c r="I282" s="1"/>
    </row>
    <row r="283" spans="2:12" x14ac:dyDescent="0.25">
      <c r="B283" t="s">
        <v>145</v>
      </c>
      <c r="H283" s="1">
        <f>+H183+H190+H199+H203+H213+H226+H234+H243+H252+H265+H279+H256+H205+H281</f>
        <v>693996039</v>
      </c>
      <c r="I283" s="1">
        <f>+I183+I190+I203+I205+I213+I226+I234+I243+I252+I265+I279+I281</f>
        <v>716538452</v>
      </c>
      <c r="J283" s="1" t="s">
        <v>2</v>
      </c>
    </row>
    <row r="284" spans="2:12" x14ac:dyDescent="0.25">
      <c r="H284" s="1" t="s">
        <v>2</v>
      </c>
      <c r="I284" s="1"/>
      <c r="K284" t="s">
        <v>2</v>
      </c>
      <c r="L284" t="s">
        <v>2</v>
      </c>
    </row>
    <row r="285" spans="2:12" x14ac:dyDescent="0.25">
      <c r="H285" s="1"/>
      <c r="I285" s="1"/>
    </row>
    <row r="286" spans="2:12" x14ac:dyDescent="0.25">
      <c r="B286" t="s">
        <v>56</v>
      </c>
      <c r="H286" s="1">
        <f>+H156-H283</f>
        <v>12609500</v>
      </c>
      <c r="I286" s="1">
        <f>+I156-I283</f>
        <v>3111109</v>
      </c>
    </row>
    <row r="287" spans="2:12" x14ac:dyDescent="0.25">
      <c r="H287" s="1"/>
      <c r="I287" s="1"/>
    </row>
    <row r="288" spans="2:12" x14ac:dyDescent="0.25">
      <c r="B288" t="s">
        <v>57</v>
      </c>
      <c r="E288" s="1">
        <f>+F288-H288</f>
        <v>2730599</v>
      </c>
      <c r="F288">
        <v>10595333</v>
      </c>
      <c r="H288" s="1">
        <f>+H290+H292+H293</f>
        <v>7864734</v>
      </c>
      <c r="I288" s="1">
        <f>+I290+I291+I292+I294</f>
        <v>3572375</v>
      </c>
      <c r="J288" t="s">
        <v>2</v>
      </c>
    </row>
    <row r="289" spans="2:11" x14ac:dyDescent="0.25">
      <c r="H289" s="1"/>
      <c r="I289" s="1"/>
      <c r="J289" t="s">
        <v>2</v>
      </c>
      <c r="K289" t="s">
        <v>2</v>
      </c>
    </row>
    <row r="290" spans="2:11" x14ac:dyDescent="0.25">
      <c r="B290" t="s">
        <v>146</v>
      </c>
      <c r="H290" s="1">
        <v>183052</v>
      </c>
      <c r="I290" s="1">
        <v>597164</v>
      </c>
    </row>
    <row r="291" spans="2:11" x14ac:dyDescent="0.25">
      <c r="B291" t="s">
        <v>147</v>
      </c>
      <c r="H291" s="1">
        <v>0</v>
      </c>
      <c r="I291" s="1">
        <v>1527582</v>
      </c>
    </row>
    <row r="292" spans="2:11" x14ac:dyDescent="0.25">
      <c r="B292" t="s">
        <v>148</v>
      </c>
      <c r="H292" s="1">
        <v>886395</v>
      </c>
      <c r="I292" s="1">
        <v>439417</v>
      </c>
    </row>
    <row r="293" spans="2:11" x14ac:dyDescent="0.25">
      <c r="B293" t="s">
        <v>188</v>
      </c>
      <c r="H293" s="1">
        <f>261308+9264578-949183-1781416</f>
        <v>6795287</v>
      </c>
      <c r="I293" s="1"/>
    </row>
    <row r="294" spans="2:11" x14ac:dyDescent="0.25">
      <c r="B294" t="s">
        <v>101</v>
      </c>
      <c r="H294" s="1">
        <v>0</v>
      </c>
      <c r="I294" s="1">
        <v>1008212</v>
      </c>
    </row>
    <row r="295" spans="2:11" x14ac:dyDescent="0.25">
      <c r="H295" s="1"/>
      <c r="I295" s="1" t="s">
        <v>203</v>
      </c>
    </row>
    <row r="296" spans="2:11" x14ac:dyDescent="0.25">
      <c r="B296" t="s">
        <v>149</v>
      </c>
      <c r="H296" s="1"/>
      <c r="I296" s="1"/>
    </row>
    <row r="297" spans="2:11" x14ac:dyDescent="0.25">
      <c r="B297" t="s">
        <v>2</v>
      </c>
      <c r="H297" s="1" t="s">
        <v>2</v>
      </c>
      <c r="I297" s="1" t="s">
        <v>2</v>
      </c>
    </row>
    <row r="298" spans="2:11" x14ac:dyDescent="0.25">
      <c r="B298" t="s">
        <v>150</v>
      </c>
      <c r="H298" s="1">
        <v>3017247</v>
      </c>
      <c r="I298" s="1">
        <v>2866892</v>
      </c>
    </row>
    <row r="299" spans="2:11" x14ac:dyDescent="0.25">
      <c r="B299" t="s">
        <v>146</v>
      </c>
      <c r="H299" s="1">
        <v>0</v>
      </c>
      <c r="I299" s="1">
        <f>40991+2336</f>
        <v>43327</v>
      </c>
    </row>
    <row r="300" spans="2:11" x14ac:dyDescent="0.25">
      <c r="B300" t="s">
        <v>151</v>
      </c>
      <c r="H300" s="1">
        <v>0</v>
      </c>
      <c r="I300" s="1">
        <v>68439</v>
      </c>
    </row>
    <row r="301" spans="2:11" x14ac:dyDescent="0.25">
      <c r="B301" t="s">
        <v>70</v>
      </c>
      <c r="H301" s="1">
        <v>3287779</v>
      </c>
      <c r="I301" s="1">
        <v>3152281</v>
      </c>
    </row>
    <row r="302" spans="2:11" x14ac:dyDescent="0.25">
      <c r="B302" t="s">
        <v>70</v>
      </c>
      <c r="H302" s="1">
        <v>390621</v>
      </c>
      <c r="I302" s="1">
        <v>708481</v>
      </c>
    </row>
    <row r="303" spans="2:11" x14ac:dyDescent="0.25">
      <c r="H303" s="1"/>
      <c r="I303" s="1"/>
    </row>
    <row r="304" spans="2:11" x14ac:dyDescent="0.25">
      <c r="B304" t="s">
        <v>152</v>
      </c>
      <c r="H304" s="1">
        <f>SUM(H298:H303)</f>
        <v>6695647</v>
      </c>
      <c r="I304" s="1">
        <f>SUM(I298:I303)</f>
        <v>6839420</v>
      </c>
    </row>
    <row r="305" spans="2:10" x14ac:dyDescent="0.25">
      <c r="H305" s="1"/>
      <c r="I305" s="1" t="s">
        <v>2</v>
      </c>
      <c r="J305" s="1" t="s">
        <v>2</v>
      </c>
    </row>
    <row r="306" spans="2:10" x14ac:dyDescent="0.25">
      <c r="B306" t="s">
        <v>59</v>
      </c>
      <c r="H306" s="1">
        <f>+H286+H288-H304</f>
        <v>13778587</v>
      </c>
      <c r="I306" s="1">
        <f>+I286-I304+I288</f>
        <v>-155936</v>
      </c>
    </row>
    <row r="308" spans="2:10" x14ac:dyDescent="0.25">
      <c r="B308" t="s">
        <v>178</v>
      </c>
      <c r="H308" s="4">
        <v>0</v>
      </c>
      <c r="I308" s="1">
        <v>1781416</v>
      </c>
    </row>
    <row r="310" spans="2:10" x14ac:dyDescent="0.25">
      <c r="B310" t="s">
        <v>176</v>
      </c>
      <c r="H310" s="1">
        <f>+H306-H308</f>
        <v>13778587</v>
      </c>
      <c r="I310" s="1">
        <f>+I306+I308</f>
        <v>1625480</v>
      </c>
    </row>
    <row r="313" spans="2:10" x14ac:dyDescent="0.25">
      <c r="B313" t="s">
        <v>22</v>
      </c>
      <c r="G313" t="s">
        <v>23</v>
      </c>
    </row>
    <row r="314" spans="2:10" x14ac:dyDescent="0.25">
      <c r="B314" t="s">
        <v>24</v>
      </c>
      <c r="G314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6"/>
  <sheetViews>
    <sheetView tabSelected="1" topLeftCell="A162" workbookViewId="0">
      <selection activeCell="J190" sqref="J190"/>
    </sheetView>
  </sheetViews>
  <sheetFormatPr baseColWidth="10" defaultRowHeight="15" x14ac:dyDescent="0.25"/>
  <cols>
    <col min="8" max="8" width="17.7109375" customWidth="1"/>
    <col min="9" max="9" width="17" customWidth="1"/>
    <col min="10" max="10" width="14.5703125" bestFit="1" customWidth="1"/>
  </cols>
  <sheetData>
    <row r="2" spans="2:9" x14ac:dyDescent="0.25">
      <c r="E2" t="s">
        <v>0</v>
      </c>
    </row>
    <row r="3" spans="2:9" x14ac:dyDescent="0.25">
      <c r="E3" t="s">
        <v>155</v>
      </c>
    </row>
    <row r="4" spans="2:9" x14ac:dyDescent="0.25">
      <c r="E4" t="s">
        <v>182</v>
      </c>
    </row>
    <row r="7" spans="2:9" x14ac:dyDescent="0.25">
      <c r="H7" s="3" t="s">
        <v>156</v>
      </c>
      <c r="I7" s="3" t="s">
        <v>157</v>
      </c>
    </row>
    <row r="9" spans="2:9" x14ac:dyDescent="0.25">
      <c r="B9" t="s">
        <v>3</v>
      </c>
      <c r="H9" s="2">
        <v>2018</v>
      </c>
    </row>
    <row r="11" spans="2:9" x14ac:dyDescent="0.25">
      <c r="B11" t="s">
        <v>4</v>
      </c>
    </row>
    <row r="13" spans="2:9" x14ac:dyDescent="0.25">
      <c r="B13" t="s">
        <v>5</v>
      </c>
      <c r="H13" s="1">
        <v>1000000</v>
      </c>
      <c r="I13" s="1">
        <v>1000000</v>
      </c>
    </row>
    <row r="14" spans="2:9" x14ac:dyDescent="0.25">
      <c r="B14" t="s">
        <v>6</v>
      </c>
      <c r="H14" s="1">
        <v>86812097</v>
      </c>
      <c r="I14" s="1">
        <v>86812097</v>
      </c>
    </row>
    <row r="15" spans="2:9" x14ac:dyDescent="0.25">
      <c r="H15" s="1"/>
      <c r="I15" s="1" t="s">
        <v>2</v>
      </c>
    </row>
    <row r="16" spans="2:9" x14ac:dyDescent="0.25">
      <c r="B16" t="s">
        <v>7</v>
      </c>
      <c r="H16" s="1">
        <f>+H13+H14</f>
        <v>87812097</v>
      </c>
      <c r="I16" s="1">
        <f>+I13+I14</f>
        <v>87812097</v>
      </c>
    </row>
    <row r="17" spans="2:10" x14ac:dyDescent="0.25">
      <c r="H17" s="1"/>
      <c r="I17" s="1" t="s">
        <v>2</v>
      </c>
    </row>
    <row r="18" spans="2:10" x14ac:dyDescent="0.25">
      <c r="B18" t="s">
        <v>8</v>
      </c>
      <c r="H18" s="1" t="s">
        <v>2</v>
      </c>
      <c r="I18" s="1"/>
    </row>
    <row r="19" spans="2:10" x14ac:dyDescent="0.25">
      <c r="H19" s="1"/>
      <c r="I19" s="1">
        <v>0</v>
      </c>
    </row>
    <row r="20" spans="2:10" x14ac:dyDescent="0.25">
      <c r="B20" t="s">
        <v>65</v>
      </c>
      <c r="H20" s="1">
        <v>1635543</v>
      </c>
      <c r="I20" s="1">
        <v>1635543</v>
      </c>
    </row>
    <row r="21" spans="2:10" x14ac:dyDescent="0.25">
      <c r="B21" t="s">
        <v>66</v>
      </c>
      <c r="H21" s="1">
        <v>0</v>
      </c>
      <c r="I21" s="1">
        <v>0</v>
      </c>
    </row>
    <row r="22" spans="2:10" x14ac:dyDescent="0.25">
      <c r="B22" t="s">
        <v>61</v>
      </c>
      <c r="H22" s="1">
        <v>14877785</v>
      </c>
      <c r="I22" s="1">
        <v>14877785</v>
      </c>
    </row>
    <row r="23" spans="2:10" x14ac:dyDescent="0.25">
      <c r="B23" t="s">
        <v>63</v>
      </c>
      <c r="H23" s="1">
        <v>37039730</v>
      </c>
      <c r="I23" s="1">
        <v>37039730</v>
      </c>
    </row>
    <row r="24" spans="2:10" x14ac:dyDescent="0.25">
      <c r="H24" s="1"/>
      <c r="I24" s="1"/>
    </row>
    <row r="25" spans="2:10" x14ac:dyDescent="0.25">
      <c r="B25" t="s">
        <v>62</v>
      </c>
      <c r="H25" s="1">
        <f>SUM(H20:H24)</f>
        <v>53553058</v>
      </c>
      <c r="I25" s="1">
        <f>SUM(I19:I24)</f>
        <v>53553058</v>
      </c>
    </row>
    <row r="26" spans="2:10" x14ac:dyDescent="0.25">
      <c r="H26" s="1"/>
      <c r="I26" s="1"/>
    </row>
    <row r="27" spans="2:10" x14ac:dyDescent="0.25">
      <c r="B27" t="s">
        <v>9</v>
      </c>
      <c r="H27" s="1" t="s">
        <v>2</v>
      </c>
      <c r="I27" s="1" t="s">
        <v>2</v>
      </c>
    </row>
    <row r="28" spans="2:10" x14ac:dyDescent="0.25">
      <c r="H28" s="1"/>
      <c r="I28" s="1" t="s">
        <v>2</v>
      </c>
    </row>
    <row r="29" spans="2:10" x14ac:dyDescent="0.25">
      <c r="B29" t="s">
        <v>10</v>
      </c>
      <c r="H29" s="1">
        <v>159549925</v>
      </c>
      <c r="I29" s="1">
        <v>159549925</v>
      </c>
    </row>
    <row r="30" spans="2:10" x14ac:dyDescent="0.25">
      <c r="B30" t="s">
        <v>11</v>
      </c>
      <c r="H30" s="1">
        <v>41807148</v>
      </c>
      <c r="I30" s="1">
        <v>41807148</v>
      </c>
    </row>
    <row r="31" spans="2:10" x14ac:dyDescent="0.25">
      <c r="B31" t="s">
        <v>177</v>
      </c>
      <c r="H31" s="1">
        <v>-1913205</v>
      </c>
      <c r="I31" s="1">
        <v>-1913205</v>
      </c>
    </row>
    <row r="32" spans="2:10" x14ac:dyDescent="0.25">
      <c r="H32" s="1" t="s">
        <v>2</v>
      </c>
      <c r="I32" s="1" t="s">
        <v>2</v>
      </c>
      <c r="J32" t="s">
        <v>2</v>
      </c>
    </row>
    <row r="33" spans="2:10" x14ac:dyDescent="0.25">
      <c r="B33" t="s">
        <v>12</v>
      </c>
      <c r="H33" s="1">
        <f>+H29+H30+H31</f>
        <v>199443868</v>
      </c>
      <c r="I33" s="1">
        <f>SUM(H33)</f>
        <v>199443868</v>
      </c>
    </row>
    <row r="34" spans="2:10" x14ac:dyDescent="0.25">
      <c r="H34" s="1"/>
      <c r="I34" s="1" t="s">
        <v>2</v>
      </c>
    </row>
    <row r="35" spans="2:10" x14ac:dyDescent="0.25">
      <c r="B35" t="s">
        <v>13</v>
      </c>
      <c r="H35" s="1">
        <f>+H16+H25+H33</f>
        <v>340809023</v>
      </c>
      <c r="I35" s="1">
        <f>+I16+I25+I33</f>
        <v>340809023</v>
      </c>
    </row>
    <row r="36" spans="2:10" x14ac:dyDescent="0.25">
      <c r="H36" s="1"/>
      <c r="I36" s="1"/>
    </row>
    <row r="37" spans="2:10" x14ac:dyDescent="0.25">
      <c r="B37" t="s">
        <v>14</v>
      </c>
      <c r="H37" s="1"/>
      <c r="I37" s="1"/>
    </row>
    <row r="38" spans="2:10" x14ac:dyDescent="0.25">
      <c r="H38" s="1"/>
      <c r="I38" s="1" t="s">
        <v>2</v>
      </c>
    </row>
    <row r="39" spans="2:10" x14ac:dyDescent="0.25">
      <c r="B39" t="s">
        <v>15</v>
      </c>
      <c r="H39" s="1">
        <v>3504699</v>
      </c>
      <c r="I39" s="1">
        <v>3504699</v>
      </c>
    </row>
    <row r="40" spans="2:10" x14ac:dyDescent="0.25">
      <c r="B40" t="s">
        <v>16</v>
      </c>
      <c r="H40" s="1">
        <v>8818200</v>
      </c>
      <c r="I40" s="1">
        <v>8818200</v>
      </c>
    </row>
    <row r="41" spans="2:10" x14ac:dyDescent="0.25">
      <c r="B41" t="s">
        <v>17</v>
      </c>
      <c r="H41" s="1">
        <v>39075587</v>
      </c>
      <c r="I41" s="1">
        <v>39075587</v>
      </c>
    </row>
    <row r="42" spans="2:10" x14ac:dyDescent="0.25">
      <c r="B42" t="s">
        <v>18</v>
      </c>
      <c r="H42" s="1">
        <v>88953567</v>
      </c>
      <c r="I42" s="1">
        <v>88953567</v>
      </c>
    </row>
    <row r="43" spans="2:10" x14ac:dyDescent="0.25">
      <c r="H43" s="1"/>
      <c r="I43" s="1" t="s">
        <v>2</v>
      </c>
      <c r="J43">
        <v>0</v>
      </c>
    </row>
    <row r="44" spans="2:10" x14ac:dyDescent="0.25">
      <c r="B44" t="s">
        <v>19</v>
      </c>
      <c r="H44" s="1">
        <v>107667585</v>
      </c>
      <c r="I44" s="1">
        <f>SUM(H44)</f>
        <v>107667585</v>
      </c>
    </row>
    <row r="45" spans="2:10" x14ac:dyDescent="0.25">
      <c r="H45" s="1"/>
      <c r="I45" s="1" t="s">
        <v>2</v>
      </c>
      <c r="J45">
        <v>0</v>
      </c>
    </row>
    <row r="46" spans="2:10" x14ac:dyDescent="0.25">
      <c r="B46" t="s">
        <v>20</v>
      </c>
      <c r="H46" s="1">
        <f>+H39+H40+H41+H42-H44</f>
        <v>32684468</v>
      </c>
      <c r="I46" s="1">
        <f>+I39+I40+I41+I42-I44</f>
        <v>32684468</v>
      </c>
    </row>
    <row r="47" spans="2:10" x14ac:dyDescent="0.25">
      <c r="H47" s="1"/>
      <c r="I47" s="1"/>
    </row>
    <row r="48" spans="2:10" x14ac:dyDescent="0.25">
      <c r="B48" t="s">
        <v>191</v>
      </c>
      <c r="H48" s="1"/>
      <c r="I48" s="1"/>
    </row>
    <row r="49" spans="2:10" x14ac:dyDescent="0.25">
      <c r="H49" s="1"/>
      <c r="I49" s="1" t="s">
        <v>2</v>
      </c>
      <c r="J49">
        <v>0</v>
      </c>
    </row>
    <row r="50" spans="2:10" x14ac:dyDescent="0.25">
      <c r="B50" t="s">
        <v>192</v>
      </c>
      <c r="H50" s="1">
        <v>1781416</v>
      </c>
      <c r="I50">
        <v>1781416</v>
      </c>
    </row>
    <row r="51" spans="2:10" x14ac:dyDescent="0.25">
      <c r="H51" s="1"/>
    </row>
    <row r="52" spans="2:10" x14ac:dyDescent="0.25">
      <c r="B52" t="s">
        <v>193</v>
      </c>
      <c r="H52" s="1">
        <v>1781416</v>
      </c>
      <c r="I52">
        <f>+I50</f>
        <v>1781416</v>
      </c>
    </row>
    <row r="53" spans="2:10" x14ac:dyDescent="0.25">
      <c r="H53" s="1"/>
    </row>
    <row r="54" spans="2:10" x14ac:dyDescent="0.25">
      <c r="B54" t="s">
        <v>21</v>
      </c>
      <c r="H54" s="1">
        <f>+H35+H46+H50</f>
        <v>375274907</v>
      </c>
      <c r="I54" s="1">
        <f>+I35+I46+I52</f>
        <v>375274907</v>
      </c>
    </row>
    <row r="55" spans="2:10" x14ac:dyDescent="0.25">
      <c r="I55" s="1"/>
    </row>
    <row r="56" spans="2:10" x14ac:dyDescent="0.25">
      <c r="H56" s="1" t="s">
        <v>2</v>
      </c>
      <c r="I56" s="1"/>
    </row>
    <row r="57" spans="2:10" x14ac:dyDescent="0.25">
      <c r="B57" t="s">
        <v>22</v>
      </c>
      <c r="G57" t="s">
        <v>23</v>
      </c>
      <c r="I57" s="1" t="s">
        <v>2</v>
      </c>
    </row>
    <row r="58" spans="2:10" x14ac:dyDescent="0.25">
      <c r="B58" t="s">
        <v>24</v>
      </c>
      <c r="G58" t="s">
        <v>25</v>
      </c>
      <c r="I58" s="1"/>
    </row>
    <row r="59" spans="2:10" x14ac:dyDescent="0.25">
      <c r="I59" s="1" t="s">
        <v>2</v>
      </c>
    </row>
    <row r="60" spans="2:10" x14ac:dyDescent="0.25">
      <c r="I60" s="1"/>
    </row>
    <row r="61" spans="2:10" x14ac:dyDescent="0.25">
      <c r="I61" s="1" t="s">
        <v>2</v>
      </c>
    </row>
    <row r="62" spans="2:10" x14ac:dyDescent="0.25">
      <c r="I62" s="1"/>
    </row>
    <row r="63" spans="2:10" x14ac:dyDescent="0.25">
      <c r="D63" t="s">
        <v>0</v>
      </c>
      <c r="I63" s="1" t="s">
        <v>2</v>
      </c>
    </row>
    <row r="64" spans="2:10" x14ac:dyDescent="0.25">
      <c r="D64" t="s">
        <v>1</v>
      </c>
      <c r="I64" s="1"/>
    </row>
    <row r="65" spans="2:9" x14ac:dyDescent="0.25">
      <c r="D65" t="s">
        <v>185</v>
      </c>
      <c r="I65" s="1" t="s">
        <v>2</v>
      </c>
    </row>
    <row r="66" spans="2:9" x14ac:dyDescent="0.25">
      <c r="I66" s="1"/>
    </row>
    <row r="67" spans="2:9" x14ac:dyDescent="0.25">
      <c r="H67" s="2">
        <v>2018</v>
      </c>
      <c r="I67" s="1" t="s">
        <v>2</v>
      </c>
    </row>
    <row r="68" spans="2:9" x14ac:dyDescent="0.25">
      <c r="B68" t="s">
        <v>26</v>
      </c>
      <c r="I68" s="1"/>
    </row>
    <row r="69" spans="2:9" x14ac:dyDescent="0.25">
      <c r="I69" s="1"/>
    </row>
    <row r="70" spans="2:9" x14ac:dyDescent="0.25">
      <c r="B70" t="s">
        <v>27</v>
      </c>
      <c r="I70" s="1"/>
    </row>
    <row r="71" spans="2:9" x14ac:dyDescent="0.25">
      <c r="I71" s="1" t="s">
        <v>2</v>
      </c>
    </row>
    <row r="72" spans="2:9" x14ac:dyDescent="0.25">
      <c r="B72" t="s">
        <v>28</v>
      </c>
      <c r="H72" s="1">
        <v>2106702</v>
      </c>
      <c r="I72" s="1">
        <v>2106702</v>
      </c>
    </row>
    <row r="73" spans="2:9" x14ac:dyDescent="0.25">
      <c r="H73" s="1"/>
      <c r="I73" s="1" t="str">
        <f>+I71</f>
        <v xml:space="preserve"> </v>
      </c>
    </row>
    <row r="74" spans="2:9" x14ac:dyDescent="0.25">
      <c r="B74" t="s">
        <v>29</v>
      </c>
      <c r="H74" s="1"/>
      <c r="I74" s="1"/>
    </row>
    <row r="75" spans="2:9" x14ac:dyDescent="0.25">
      <c r="H75" s="1"/>
      <c r="I75" s="1" t="s">
        <v>2</v>
      </c>
    </row>
    <row r="76" spans="2:9" x14ac:dyDescent="0.25">
      <c r="B76" t="s">
        <v>30</v>
      </c>
      <c r="H76" s="1" t="s">
        <v>2</v>
      </c>
      <c r="I76" s="1"/>
    </row>
    <row r="77" spans="2:9" x14ac:dyDescent="0.25">
      <c r="H77" s="1"/>
      <c r="I77" s="1"/>
    </row>
    <row r="78" spans="2:9" x14ac:dyDescent="0.25">
      <c r="B78" t="s">
        <v>68</v>
      </c>
      <c r="H78" s="1">
        <v>169941</v>
      </c>
      <c r="I78" s="1">
        <v>169941</v>
      </c>
    </row>
    <row r="79" spans="2:9" x14ac:dyDescent="0.25">
      <c r="B79" t="s">
        <v>70</v>
      </c>
      <c r="H79" s="1">
        <v>2103652</v>
      </c>
      <c r="I79" s="1">
        <v>2103652</v>
      </c>
    </row>
    <row r="80" spans="2:9" x14ac:dyDescent="0.25">
      <c r="H80" s="1"/>
      <c r="I80" s="1"/>
    </row>
    <row r="81" spans="2:9" x14ac:dyDescent="0.25">
      <c r="B81" t="s">
        <v>71</v>
      </c>
      <c r="H81" s="1">
        <f>+H78+H79</f>
        <v>2273593</v>
      </c>
      <c r="I81" s="1">
        <f>SUM(H81)</f>
        <v>2273593</v>
      </c>
    </row>
    <row r="82" spans="2:9" x14ac:dyDescent="0.25">
      <c r="H82" s="1"/>
      <c r="I82" s="1"/>
    </row>
    <row r="83" spans="2:9" x14ac:dyDescent="0.25">
      <c r="B83" t="s">
        <v>31</v>
      </c>
      <c r="H83" s="1">
        <v>1262857</v>
      </c>
      <c r="I83" s="1">
        <v>1262857</v>
      </c>
    </row>
    <row r="84" spans="2:9" x14ac:dyDescent="0.25">
      <c r="H84" s="1"/>
      <c r="I84" s="1"/>
    </row>
    <row r="85" spans="2:9" x14ac:dyDescent="0.25">
      <c r="B85" t="s">
        <v>72</v>
      </c>
      <c r="H85" s="1">
        <v>0</v>
      </c>
      <c r="I85" s="1" t="s">
        <v>2</v>
      </c>
    </row>
    <row r="86" spans="2:9" x14ac:dyDescent="0.25">
      <c r="B86" t="s">
        <v>67</v>
      </c>
      <c r="H86" s="1">
        <v>770000</v>
      </c>
      <c r="I86" s="1">
        <v>770000</v>
      </c>
    </row>
    <row r="87" spans="2:9" x14ac:dyDescent="0.25">
      <c r="B87" t="s">
        <v>73</v>
      </c>
      <c r="H87" s="1">
        <v>74831</v>
      </c>
      <c r="I87" s="1">
        <v>74831</v>
      </c>
    </row>
    <row r="88" spans="2:9" x14ac:dyDescent="0.25">
      <c r="B88" t="s">
        <v>74</v>
      </c>
      <c r="H88" s="1"/>
      <c r="I88" s="1"/>
    </row>
    <row r="89" spans="2:9" x14ac:dyDescent="0.25">
      <c r="B89" t="s">
        <v>153</v>
      </c>
      <c r="H89" s="1">
        <f>516000-97974</f>
        <v>418026</v>
      </c>
      <c r="I89" s="1">
        <f>SUM(H89)</f>
        <v>418026</v>
      </c>
    </row>
    <row r="90" spans="2:9" x14ac:dyDescent="0.25">
      <c r="H90" s="1" t="s">
        <v>2</v>
      </c>
      <c r="I90" s="1"/>
    </row>
    <row r="91" spans="2:9" x14ac:dyDescent="0.25">
      <c r="B91" t="s">
        <v>32</v>
      </c>
      <c r="H91" s="1">
        <f>+H93+H94+H95+H96</f>
        <v>9181010</v>
      </c>
      <c r="I91" s="1">
        <v>9181010</v>
      </c>
    </row>
    <row r="92" spans="2:9" x14ac:dyDescent="0.25">
      <c r="H92" s="1"/>
      <c r="I92" s="1" t="s">
        <v>2</v>
      </c>
    </row>
    <row r="93" spans="2:9" x14ac:dyDescent="0.25">
      <c r="B93" t="s">
        <v>75</v>
      </c>
      <c r="H93" s="1">
        <v>1707088</v>
      </c>
      <c r="I93">
        <v>1707088</v>
      </c>
    </row>
    <row r="94" spans="2:9" x14ac:dyDescent="0.25">
      <c r="B94" t="s">
        <v>76</v>
      </c>
      <c r="H94" s="1">
        <v>1063926</v>
      </c>
      <c r="I94">
        <v>1063926</v>
      </c>
    </row>
    <row r="95" spans="2:9" x14ac:dyDescent="0.25">
      <c r="B95" t="s">
        <v>77</v>
      </c>
      <c r="H95" s="1">
        <v>1705729</v>
      </c>
      <c r="I95" s="1">
        <v>1705729</v>
      </c>
    </row>
    <row r="96" spans="2:9" x14ac:dyDescent="0.25">
      <c r="B96" t="s">
        <v>78</v>
      </c>
      <c r="H96" s="1">
        <v>4704267</v>
      </c>
      <c r="I96" s="1">
        <v>4704267</v>
      </c>
    </row>
    <row r="97" spans="2:9" x14ac:dyDescent="0.25">
      <c r="H97" s="1"/>
      <c r="I97" s="1" t="s">
        <v>2</v>
      </c>
    </row>
    <row r="98" spans="2:9" x14ac:dyDescent="0.25">
      <c r="B98" t="s">
        <v>79</v>
      </c>
      <c r="H98" s="1">
        <v>17813</v>
      </c>
      <c r="I98" s="1">
        <v>17813</v>
      </c>
    </row>
    <row r="99" spans="2:9" x14ac:dyDescent="0.25">
      <c r="H99" s="1"/>
      <c r="I99" s="1" t="str">
        <f>+I97</f>
        <v xml:space="preserve"> </v>
      </c>
    </row>
    <row r="100" spans="2:9" x14ac:dyDescent="0.25">
      <c r="B100" t="s">
        <v>33</v>
      </c>
      <c r="H100" s="1">
        <f>+H81+H83+H91+H98</f>
        <v>12735273</v>
      </c>
      <c r="I100" s="1">
        <f>+I81+I83+I91+I98</f>
        <v>12735273</v>
      </c>
    </row>
    <row r="101" spans="2:9" x14ac:dyDescent="0.25">
      <c r="H101" s="1"/>
      <c r="I101" s="1" t="s">
        <v>2</v>
      </c>
    </row>
    <row r="102" spans="2:9" x14ac:dyDescent="0.25">
      <c r="B102" t="s">
        <v>34</v>
      </c>
      <c r="H102" s="1" t="s">
        <v>2</v>
      </c>
      <c r="I102" s="1"/>
    </row>
    <row r="103" spans="2:9" x14ac:dyDescent="0.25">
      <c r="H103" s="1"/>
      <c r="I103" s="1" t="s">
        <v>2</v>
      </c>
    </row>
    <row r="104" spans="2:9" x14ac:dyDescent="0.25">
      <c r="B104" t="s">
        <v>80</v>
      </c>
      <c r="H104" s="1">
        <v>16427816</v>
      </c>
      <c r="I104" s="1">
        <v>16427816</v>
      </c>
    </row>
    <row r="105" spans="2:9" x14ac:dyDescent="0.25">
      <c r="B105" t="s">
        <v>81</v>
      </c>
      <c r="H105" s="1">
        <v>24327192</v>
      </c>
      <c r="I105" s="1">
        <v>24327192</v>
      </c>
    </row>
    <row r="106" spans="2:9" x14ac:dyDescent="0.25">
      <c r="B106" t="s">
        <v>82</v>
      </c>
      <c r="H106" s="1">
        <v>1966575</v>
      </c>
      <c r="I106" s="1">
        <v>1966575</v>
      </c>
    </row>
    <row r="107" spans="2:9" x14ac:dyDescent="0.25">
      <c r="B107" t="s">
        <v>90</v>
      </c>
      <c r="H107" s="1">
        <v>5765287</v>
      </c>
      <c r="I107" s="1">
        <v>5765287</v>
      </c>
    </row>
    <row r="108" spans="2:9" x14ac:dyDescent="0.25">
      <c r="B108" t="s">
        <v>83</v>
      </c>
      <c r="H108" s="1">
        <v>11359830</v>
      </c>
      <c r="I108" s="1">
        <v>11359830</v>
      </c>
    </row>
    <row r="109" spans="2:9" x14ac:dyDescent="0.25">
      <c r="H109" s="1"/>
      <c r="I109" s="1" t="s">
        <v>2</v>
      </c>
    </row>
    <row r="110" spans="2:9" x14ac:dyDescent="0.25">
      <c r="B110" t="s">
        <v>84</v>
      </c>
      <c r="H110" s="1">
        <f>SUM(H104:H109)</f>
        <v>59846700</v>
      </c>
      <c r="I110" s="1">
        <f>SUM(I104:I109)</f>
        <v>59846700</v>
      </c>
    </row>
    <row r="111" spans="2:9" x14ac:dyDescent="0.25">
      <c r="H111" s="1"/>
      <c r="I111" s="1" t="s">
        <v>2</v>
      </c>
    </row>
    <row r="112" spans="2:9" x14ac:dyDescent="0.25">
      <c r="B112" t="s">
        <v>35</v>
      </c>
      <c r="H112" s="1">
        <f>+H72+H100+H110</f>
        <v>74688675</v>
      </c>
      <c r="I112" s="1">
        <f>+I110+I100+I72</f>
        <v>74688675</v>
      </c>
    </row>
    <row r="113" spans="2:9" x14ac:dyDescent="0.25">
      <c r="H113" s="1"/>
      <c r="I113" s="1"/>
    </row>
    <row r="114" spans="2:9" x14ac:dyDescent="0.25">
      <c r="B114" t="s">
        <v>36</v>
      </c>
      <c r="H114" s="1"/>
      <c r="I114" s="1"/>
    </row>
    <row r="115" spans="2:9" x14ac:dyDescent="0.25">
      <c r="H115" s="1"/>
      <c r="I115" s="1" t="s">
        <v>2</v>
      </c>
    </row>
    <row r="116" spans="2:9" x14ac:dyDescent="0.25">
      <c r="B116" t="s">
        <v>37</v>
      </c>
      <c r="H116" s="1">
        <v>77440996</v>
      </c>
      <c r="I116" s="1">
        <v>77440996</v>
      </c>
    </row>
    <row r="117" spans="2:9" x14ac:dyDescent="0.25">
      <c r="H117" s="1"/>
      <c r="I117" s="1"/>
    </row>
    <row r="118" spans="2:9" x14ac:dyDescent="0.25">
      <c r="B118" t="s">
        <v>38</v>
      </c>
      <c r="H118" s="1">
        <f>+H116</f>
        <v>77440996</v>
      </c>
      <c r="I118" s="1">
        <f>+I116</f>
        <v>77440996</v>
      </c>
    </row>
    <row r="119" spans="2:9" x14ac:dyDescent="0.25">
      <c r="H119" s="1"/>
      <c r="I119" s="1" t="s">
        <v>2</v>
      </c>
    </row>
    <row r="120" spans="2:9" x14ac:dyDescent="0.25">
      <c r="B120" t="s">
        <v>39</v>
      </c>
      <c r="H120" s="1">
        <f>+H112+H118</f>
        <v>152129671</v>
      </c>
      <c r="I120" s="1">
        <f>+I112+I118</f>
        <v>152129671</v>
      </c>
    </row>
    <row r="121" spans="2:9" x14ac:dyDescent="0.25">
      <c r="H121" s="1"/>
      <c r="I121" s="1" t="s">
        <v>2</v>
      </c>
    </row>
    <row r="122" spans="2:9" x14ac:dyDescent="0.25">
      <c r="B122" t="s">
        <v>40</v>
      </c>
      <c r="H122" s="1"/>
      <c r="I122" s="1" t="s">
        <v>2</v>
      </c>
    </row>
    <row r="123" spans="2:9" x14ac:dyDescent="0.25">
      <c r="H123" s="1"/>
      <c r="I123" s="1" t="s">
        <v>2</v>
      </c>
    </row>
    <row r="124" spans="2:9" x14ac:dyDescent="0.25">
      <c r="B124" t="s">
        <v>41</v>
      </c>
      <c r="H124" s="1">
        <v>30000000</v>
      </c>
      <c r="I124" s="1">
        <v>30000000</v>
      </c>
    </row>
    <row r="125" spans="2:9" x14ac:dyDescent="0.25">
      <c r="H125" s="1"/>
      <c r="I125" s="1" t="s">
        <v>2</v>
      </c>
    </row>
    <row r="126" spans="2:9" x14ac:dyDescent="0.25">
      <c r="B126" t="s">
        <v>42</v>
      </c>
      <c r="H126" s="1">
        <f>+H312</f>
        <v>13778587</v>
      </c>
      <c r="I126" s="1">
        <v>13778587</v>
      </c>
    </row>
    <row r="127" spans="2:9" x14ac:dyDescent="0.25">
      <c r="H127" s="1"/>
      <c r="I127" s="1" t="s">
        <v>2</v>
      </c>
    </row>
    <row r="128" spans="2:9" x14ac:dyDescent="0.25">
      <c r="B128" t="s">
        <v>43</v>
      </c>
      <c r="H128" s="1" t="s">
        <v>2</v>
      </c>
      <c r="I128" s="1" t="s">
        <v>2</v>
      </c>
    </row>
    <row r="129" spans="2:9" x14ac:dyDescent="0.25">
      <c r="H129" s="1"/>
      <c r="I129" s="1" t="s">
        <v>2</v>
      </c>
    </row>
    <row r="130" spans="2:9" x14ac:dyDescent="0.25">
      <c r="B130" t="s">
        <v>44</v>
      </c>
      <c r="H130" s="1">
        <v>179366649</v>
      </c>
      <c r="I130" s="1">
        <v>179366649</v>
      </c>
    </row>
    <row r="131" spans="2:9" x14ac:dyDescent="0.25">
      <c r="B131" t="s">
        <v>45</v>
      </c>
      <c r="H131" s="1">
        <v>0</v>
      </c>
      <c r="I131" s="1" t="s">
        <v>2</v>
      </c>
    </row>
    <row r="132" spans="2:9" x14ac:dyDescent="0.25">
      <c r="H132" s="1"/>
      <c r="I132" s="1" t="s">
        <v>2</v>
      </c>
    </row>
    <row r="133" spans="2:9" x14ac:dyDescent="0.25">
      <c r="B133" t="s">
        <v>46</v>
      </c>
      <c r="G133" t="s">
        <v>2</v>
      </c>
      <c r="H133" s="1">
        <f>+H130+H131</f>
        <v>179366649</v>
      </c>
      <c r="I133" s="1">
        <v>179366649</v>
      </c>
    </row>
    <row r="134" spans="2:9" x14ac:dyDescent="0.25">
      <c r="H134" s="1"/>
      <c r="I134" s="1"/>
    </row>
    <row r="135" spans="2:9" x14ac:dyDescent="0.25">
      <c r="B135" t="s">
        <v>47</v>
      </c>
      <c r="H135" s="1">
        <f>+H124+H126+H133</f>
        <v>223145236</v>
      </c>
      <c r="I135" s="1">
        <f>+I124+I126+I130</f>
        <v>223145236</v>
      </c>
    </row>
    <row r="136" spans="2:9" x14ac:dyDescent="0.25">
      <c r="H136" s="1"/>
      <c r="I136" s="1"/>
    </row>
    <row r="137" spans="2:9" x14ac:dyDescent="0.25">
      <c r="B137" t="s">
        <v>48</v>
      </c>
      <c r="H137" s="1">
        <f>+H120+H135</f>
        <v>375274907</v>
      </c>
      <c r="I137" s="1">
        <f>+I120+I135</f>
        <v>375274907</v>
      </c>
    </row>
    <row r="138" spans="2:9" x14ac:dyDescent="0.25">
      <c r="H138" s="1" t="s">
        <v>2</v>
      </c>
      <c r="I138" s="1"/>
    </row>
    <row r="139" spans="2:9" x14ac:dyDescent="0.25">
      <c r="I139" s="1"/>
    </row>
    <row r="140" spans="2:9" x14ac:dyDescent="0.25">
      <c r="I140" s="1" t="s">
        <v>2</v>
      </c>
    </row>
    <row r="141" spans="2:9" x14ac:dyDescent="0.25">
      <c r="I141" s="1"/>
    </row>
    <row r="142" spans="2:9" x14ac:dyDescent="0.25">
      <c r="B142" t="s">
        <v>22</v>
      </c>
      <c r="G142" t="s">
        <v>23</v>
      </c>
      <c r="I142" s="1" t="s">
        <v>2</v>
      </c>
    </row>
    <row r="143" spans="2:9" x14ac:dyDescent="0.25">
      <c r="B143" t="s">
        <v>24</v>
      </c>
      <c r="G143" t="s">
        <v>25</v>
      </c>
      <c r="I143" s="1"/>
    </row>
    <row r="144" spans="2:9" x14ac:dyDescent="0.25">
      <c r="I144" s="1"/>
    </row>
    <row r="145" spans="2:9" x14ac:dyDescent="0.25">
      <c r="I145" s="1"/>
    </row>
    <row r="146" spans="2:9" x14ac:dyDescent="0.25">
      <c r="D146" t="s">
        <v>0</v>
      </c>
      <c r="I146" s="1" t="s">
        <v>2</v>
      </c>
    </row>
    <row r="147" spans="2:9" x14ac:dyDescent="0.25">
      <c r="D147" t="s">
        <v>1</v>
      </c>
      <c r="I147" s="1" t="s">
        <v>2</v>
      </c>
    </row>
    <row r="148" spans="2:9" x14ac:dyDescent="0.25">
      <c r="D148" t="s">
        <v>186</v>
      </c>
      <c r="I148" s="1"/>
    </row>
    <row r="149" spans="2:9" x14ac:dyDescent="0.25">
      <c r="I149" s="1" t="s">
        <v>2</v>
      </c>
    </row>
    <row r="150" spans="2:9" x14ac:dyDescent="0.25">
      <c r="B150" t="s">
        <v>49</v>
      </c>
      <c r="H150" s="2">
        <v>2018</v>
      </c>
      <c r="I150" s="1"/>
    </row>
    <row r="151" spans="2:9" x14ac:dyDescent="0.25">
      <c r="I151" s="1"/>
    </row>
    <row r="152" spans="2:9" x14ac:dyDescent="0.25">
      <c r="B152" t="s">
        <v>50</v>
      </c>
      <c r="H152" s="1">
        <v>773450416</v>
      </c>
      <c r="I152" s="1">
        <v>773450416</v>
      </c>
    </row>
    <row r="153" spans="2:9" x14ac:dyDescent="0.25">
      <c r="H153" s="1"/>
      <c r="I153" s="1" t="s">
        <v>2</v>
      </c>
    </row>
    <row r="154" spans="2:9" x14ac:dyDescent="0.25">
      <c r="B154" t="s">
        <v>51</v>
      </c>
      <c r="H154" s="1">
        <f>+H152</f>
        <v>773450416</v>
      </c>
      <c r="I154" s="1">
        <f>+I152</f>
        <v>773450416</v>
      </c>
    </row>
    <row r="155" spans="2:9" x14ac:dyDescent="0.25">
      <c r="H155" s="1"/>
      <c r="I155" s="1" t="s">
        <v>2</v>
      </c>
    </row>
    <row r="156" spans="2:9" x14ac:dyDescent="0.25">
      <c r="B156" t="s">
        <v>52</v>
      </c>
      <c r="H156" s="1">
        <v>66844877</v>
      </c>
      <c r="I156" s="1">
        <v>66844877</v>
      </c>
    </row>
    <row r="157" spans="2:9" x14ac:dyDescent="0.25">
      <c r="H157" s="1"/>
      <c r="I157" s="1" t="s">
        <v>2</v>
      </c>
    </row>
    <row r="158" spans="2:9" x14ac:dyDescent="0.25">
      <c r="B158" t="s">
        <v>53</v>
      </c>
      <c r="H158" s="1">
        <f>+H154-H156</f>
        <v>706605539</v>
      </c>
      <c r="I158" s="1">
        <f>+I154-I156</f>
        <v>706605539</v>
      </c>
    </row>
    <row r="159" spans="2:9" x14ac:dyDescent="0.25">
      <c r="H159" s="1"/>
      <c r="I159" s="1" t="s">
        <v>2</v>
      </c>
    </row>
    <row r="160" spans="2:9" x14ac:dyDescent="0.25">
      <c r="B160" t="s">
        <v>54</v>
      </c>
      <c r="H160" s="1"/>
      <c r="I160" s="1" t="s">
        <v>2</v>
      </c>
    </row>
    <row r="161" spans="2:9" x14ac:dyDescent="0.25">
      <c r="H161" s="1"/>
      <c r="I161" s="1"/>
    </row>
    <row r="162" spans="2:9" x14ac:dyDescent="0.25">
      <c r="B162" t="s">
        <v>55</v>
      </c>
      <c r="H162" s="1" t="s">
        <v>2</v>
      </c>
      <c r="I162" s="1" t="s">
        <v>2</v>
      </c>
    </row>
    <row r="163" spans="2:9" x14ac:dyDescent="0.25">
      <c r="H163" s="1"/>
      <c r="I163" s="1"/>
    </row>
    <row r="164" spans="2:9" x14ac:dyDescent="0.25">
      <c r="B164" t="s">
        <v>85</v>
      </c>
      <c r="H164" s="1"/>
      <c r="I164" s="1" t="s">
        <v>2</v>
      </c>
    </row>
    <row r="165" spans="2:9" x14ac:dyDescent="0.25">
      <c r="H165" s="1"/>
      <c r="I165" s="1"/>
    </row>
    <row r="166" spans="2:9" x14ac:dyDescent="0.25">
      <c r="B166" t="s">
        <v>86</v>
      </c>
      <c r="H166" s="1">
        <v>314669734</v>
      </c>
      <c r="I166" s="1">
        <v>314669734</v>
      </c>
    </row>
    <row r="167" spans="2:9" x14ac:dyDescent="0.25">
      <c r="B167" t="s">
        <v>87</v>
      </c>
      <c r="H167" s="1">
        <v>9162285</v>
      </c>
      <c r="I167" s="1">
        <v>9162285</v>
      </c>
    </row>
    <row r="168" spans="2:9" x14ac:dyDescent="0.25">
      <c r="B168" t="s">
        <v>88</v>
      </c>
      <c r="H168" s="1">
        <v>21719564</v>
      </c>
      <c r="I168" s="1">
        <v>21719564</v>
      </c>
    </row>
    <row r="169" spans="2:9" x14ac:dyDescent="0.25">
      <c r="B169" t="s">
        <v>89</v>
      </c>
      <c r="H169" s="1">
        <v>2017260</v>
      </c>
      <c r="I169" s="1">
        <v>2017260</v>
      </c>
    </row>
    <row r="170" spans="2:9" x14ac:dyDescent="0.25">
      <c r="B170" t="s">
        <v>90</v>
      </c>
      <c r="H170" s="1">
        <v>22026942</v>
      </c>
      <c r="I170" s="1">
        <v>22026942</v>
      </c>
    </row>
    <row r="171" spans="2:9" x14ac:dyDescent="0.25">
      <c r="B171" t="s">
        <v>83</v>
      </c>
      <c r="H171" s="1">
        <v>16562504</v>
      </c>
      <c r="I171" s="1">
        <v>16562504</v>
      </c>
    </row>
    <row r="172" spans="2:9" x14ac:dyDescent="0.25">
      <c r="B172" t="s">
        <v>91</v>
      </c>
      <c r="H172" s="1">
        <v>0</v>
      </c>
      <c r="I172" s="1">
        <v>0</v>
      </c>
    </row>
    <row r="173" spans="2:9" x14ac:dyDescent="0.25">
      <c r="B173" t="s">
        <v>92</v>
      </c>
      <c r="H173" s="1">
        <v>4047195</v>
      </c>
      <c r="I173" s="1">
        <v>4047195</v>
      </c>
    </row>
    <row r="174" spans="2:9" x14ac:dyDescent="0.25">
      <c r="B174" t="s">
        <v>93</v>
      </c>
      <c r="H174" s="1">
        <v>3356378</v>
      </c>
      <c r="I174" s="1">
        <v>3356378</v>
      </c>
    </row>
    <row r="175" spans="2:9" x14ac:dyDescent="0.25">
      <c r="B175" t="s">
        <v>94</v>
      </c>
      <c r="H175" s="1">
        <v>225000</v>
      </c>
      <c r="I175" s="1">
        <v>225000</v>
      </c>
    </row>
    <row r="176" spans="2:9" x14ac:dyDescent="0.25">
      <c r="B176" t="s">
        <v>95</v>
      </c>
      <c r="H176" s="1">
        <v>8356228</v>
      </c>
      <c r="I176" s="1">
        <v>8356228</v>
      </c>
    </row>
    <row r="177" spans="2:9" x14ac:dyDescent="0.25">
      <c r="B177" t="s">
        <v>96</v>
      </c>
      <c r="H177" s="1">
        <v>10096359</v>
      </c>
      <c r="I177" s="1">
        <v>10096359</v>
      </c>
    </row>
    <row r="178" spans="2:9" x14ac:dyDescent="0.25">
      <c r="B178" t="s">
        <v>97</v>
      </c>
      <c r="H178" s="1">
        <v>29652048</v>
      </c>
      <c r="I178" s="1">
        <v>29652048</v>
      </c>
    </row>
    <row r="179" spans="2:9" x14ac:dyDescent="0.25">
      <c r="B179" t="s">
        <v>77</v>
      </c>
      <c r="H179" s="1">
        <v>18859229</v>
      </c>
      <c r="I179" s="1">
        <v>18859229</v>
      </c>
    </row>
    <row r="180" spans="2:9" x14ac:dyDescent="0.25">
      <c r="B180" t="s">
        <v>98</v>
      </c>
      <c r="H180" s="1">
        <v>63000</v>
      </c>
      <c r="I180" s="1">
        <v>63000</v>
      </c>
    </row>
    <row r="181" spans="2:9" x14ac:dyDescent="0.25">
      <c r="B181" t="s">
        <v>99</v>
      </c>
      <c r="H181" s="1">
        <v>42000</v>
      </c>
      <c r="I181" s="1">
        <v>42000</v>
      </c>
    </row>
    <row r="182" spans="2:9" x14ac:dyDescent="0.25">
      <c r="B182" t="s">
        <v>100</v>
      </c>
      <c r="H182" s="1">
        <v>68697</v>
      </c>
      <c r="I182" s="1">
        <v>68697</v>
      </c>
    </row>
    <row r="183" spans="2:9" x14ac:dyDescent="0.25">
      <c r="B183" t="s">
        <v>101</v>
      </c>
      <c r="H183" s="1">
        <v>1927245</v>
      </c>
      <c r="I183" s="1">
        <v>1927245</v>
      </c>
    </row>
    <row r="184" spans="2:9" x14ac:dyDescent="0.25">
      <c r="B184" t="s">
        <v>2</v>
      </c>
      <c r="H184" s="1"/>
      <c r="I184" s="1">
        <v>0</v>
      </c>
    </row>
    <row r="185" spans="2:9" x14ac:dyDescent="0.25">
      <c r="B185" t="s">
        <v>102</v>
      </c>
      <c r="H185" s="1">
        <f>SUM(H166:H184)</f>
        <v>462851668</v>
      </c>
      <c r="I185" s="1">
        <f>SUM(I166:I184)</f>
        <v>462851668</v>
      </c>
    </row>
    <row r="186" spans="2:9" x14ac:dyDescent="0.25">
      <c r="H186" s="1" t="s">
        <v>2</v>
      </c>
      <c r="I186" s="1" t="s">
        <v>2</v>
      </c>
    </row>
    <row r="187" spans="2:9" x14ac:dyDescent="0.25">
      <c r="B187" t="s">
        <v>67</v>
      </c>
      <c r="H187" s="1"/>
      <c r="I187" s="1" t="s">
        <v>2</v>
      </c>
    </row>
    <row r="188" spans="2:9" x14ac:dyDescent="0.25">
      <c r="H188" s="1"/>
      <c r="I188" s="1"/>
    </row>
    <row r="189" spans="2:9" x14ac:dyDescent="0.25">
      <c r="B189" t="s">
        <v>189</v>
      </c>
      <c r="H189" s="1">
        <v>3478864</v>
      </c>
      <c r="I189" s="1">
        <v>3478864</v>
      </c>
    </row>
    <row r="190" spans="2:9" x14ac:dyDescent="0.25">
      <c r="B190" t="s">
        <v>70</v>
      </c>
      <c r="H190" s="1">
        <v>93033127</v>
      </c>
      <c r="I190" s="1">
        <v>93033127</v>
      </c>
    </row>
    <row r="191" spans="2:9" x14ac:dyDescent="0.25">
      <c r="H191" s="1"/>
      <c r="I191" s="1"/>
    </row>
    <row r="192" spans="2:9" x14ac:dyDescent="0.25">
      <c r="B192" t="s">
        <v>103</v>
      </c>
      <c r="H192" s="1">
        <f>SUM(H189:H191)</f>
        <v>96511991</v>
      </c>
      <c r="I192" s="1"/>
    </row>
    <row r="193" spans="2:10" x14ac:dyDescent="0.25">
      <c r="H193" s="1"/>
      <c r="I193" s="1">
        <v>4380364</v>
      </c>
    </row>
    <row r="194" spans="2:10" x14ac:dyDescent="0.25">
      <c r="B194" t="s">
        <v>104</v>
      </c>
      <c r="H194" s="1"/>
      <c r="I194" s="1">
        <v>1919088</v>
      </c>
    </row>
    <row r="195" spans="2:10" x14ac:dyDescent="0.25">
      <c r="H195" s="1"/>
      <c r="I195" s="1">
        <v>3485059</v>
      </c>
    </row>
    <row r="196" spans="2:10" x14ac:dyDescent="0.25">
      <c r="B196" t="s">
        <v>105</v>
      </c>
      <c r="H196" s="1">
        <v>0</v>
      </c>
      <c r="I196" s="1">
        <v>5604696</v>
      </c>
    </row>
    <row r="197" spans="2:10" x14ac:dyDescent="0.25">
      <c r="B197" t="s">
        <v>158</v>
      </c>
      <c r="H197" s="1">
        <v>109604</v>
      </c>
      <c r="I197" s="1">
        <v>2026148</v>
      </c>
    </row>
    <row r="198" spans="2:10" x14ac:dyDescent="0.25">
      <c r="B198" t="s">
        <v>106</v>
      </c>
      <c r="H198" s="1">
        <v>0</v>
      </c>
      <c r="I198" s="1">
        <v>574250</v>
      </c>
    </row>
    <row r="199" spans="2:10" x14ac:dyDescent="0.25">
      <c r="B199" t="s">
        <v>70</v>
      </c>
      <c r="H199" s="1">
        <v>161796</v>
      </c>
      <c r="I199" s="1">
        <v>10370005</v>
      </c>
    </row>
    <row r="200" spans="2:10" x14ac:dyDescent="0.25">
      <c r="H200" s="1"/>
      <c r="I200" s="1"/>
    </row>
    <row r="201" spans="2:10" x14ac:dyDescent="0.25">
      <c r="B201" t="s">
        <v>107</v>
      </c>
      <c r="H201" s="1">
        <f>SUM(H196:H200)</f>
        <v>271400</v>
      </c>
      <c r="I201" s="1">
        <f>SUM(I193:I200)</f>
        <v>28359610</v>
      </c>
    </row>
    <row r="202" spans="2:10" x14ac:dyDescent="0.25">
      <c r="H202" s="1"/>
      <c r="I202" s="1"/>
    </row>
    <row r="203" spans="2:10" x14ac:dyDescent="0.25">
      <c r="B203" t="s">
        <v>69</v>
      </c>
      <c r="H203" s="1"/>
      <c r="I203" s="1">
        <v>5837647</v>
      </c>
    </row>
    <row r="204" spans="2:10" x14ac:dyDescent="0.25">
      <c r="H204" s="1"/>
      <c r="I204" s="1"/>
    </row>
    <row r="205" spans="2:10" x14ac:dyDescent="0.25">
      <c r="B205" t="s">
        <v>108</v>
      </c>
      <c r="H205" s="1">
        <v>8607746</v>
      </c>
      <c r="I205" s="1"/>
    </row>
    <row r="206" spans="2:10" x14ac:dyDescent="0.25">
      <c r="H206" s="1"/>
      <c r="I206" s="1"/>
    </row>
    <row r="207" spans="2:10" x14ac:dyDescent="0.25">
      <c r="B207" t="s">
        <v>154</v>
      </c>
      <c r="H207" s="1">
        <v>161560</v>
      </c>
      <c r="I207" s="1">
        <v>2866892</v>
      </c>
      <c r="J207" s="1" t="s">
        <v>2</v>
      </c>
    </row>
    <row r="208" spans="2:10" x14ac:dyDescent="0.25">
      <c r="H208" s="1"/>
      <c r="I208" s="1">
        <v>40991</v>
      </c>
    </row>
    <row r="209" spans="2:10" x14ac:dyDescent="0.25">
      <c r="B209" t="s">
        <v>109</v>
      </c>
      <c r="H209" s="1"/>
      <c r="I209" s="1">
        <v>68439</v>
      </c>
    </row>
    <row r="210" spans="2:10" x14ac:dyDescent="0.25">
      <c r="H210" s="1"/>
      <c r="I210" s="1">
        <v>3152281</v>
      </c>
    </row>
    <row r="211" spans="2:10" x14ac:dyDescent="0.25">
      <c r="B211" t="s">
        <v>110</v>
      </c>
      <c r="H211" s="1">
        <v>8810629</v>
      </c>
      <c r="I211" s="1">
        <v>137601</v>
      </c>
      <c r="J211" s="1" t="s">
        <v>2</v>
      </c>
    </row>
    <row r="212" spans="2:10" x14ac:dyDescent="0.25">
      <c r="B212" t="s">
        <v>111</v>
      </c>
      <c r="H212" s="1">
        <v>0</v>
      </c>
      <c r="I212" s="1">
        <v>570880</v>
      </c>
      <c r="J212" t="s">
        <v>2</v>
      </c>
    </row>
    <row r="213" spans="2:10" x14ac:dyDescent="0.25">
      <c r="B213" t="s">
        <v>70</v>
      </c>
      <c r="H213" s="1">
        <v>10136497</v>
      </c>
      <c r="J213" s="1" t="s">
        <v>2</v>
      </c>
    </row>
    <row r="214" spans="2:10" x14ac:dyDescent="0.25">
      <c r="H214" s="1"/>
      <c r="I214" s="1">
        <f>SUM(I207:I213)</f>
        <v>6837084</v>
      </c>
    </row>
    <row r="215" spans="2:10" x14ac:dyDescent="0.25">
      <c r="B215" t="s">
        <v>112</v>
      </c>
      <c r="H215" s="1">
        <f>SUM(H211:H214)</f>
        <v>18947126</v>
      </c>
    </row>
    <row r="216" spans="2:10" x14ac:dyDescent="0.25">
      <c r="H216" s="1"/>
      <c r="I216" s="1">
        <v>54532031</v>
      </c>
    </row>
    <row r="217" spans="2:10" x14ac:dyDescent="0.25">
      <c r="B217" t="s">
        <v>73</v>
      </c>
      <c r="H217" s="1"/>
      <c r="I217" s="1"/>
    </row>
    <row r="218" spans="2:10" x14ac:dyDescent="0.25">
      <c r="H218" s="1"/>
      <c r="I218" s="1" t="e">
        <f>+I111-I115-I214-I216</f>
        <v>#VALUE!</v>
      </c>
    </row>
    <row r="219" spans="2:10" x14ac:dyDescent="0.25">
      <c r="B219" t="s">
        <v>113</v>
      </c>
      <c r="H219" s="1">
        <v>2379978</v>
      </c>
    </row>
    <row r="220" spans="2:10" x14ac:dyDescent="0.25">
      <c r="B220" t="s">
        <v>114</v>
      </c>
      <c r="H220" s="1">
        <v>6927626</v>
      </c>
    </row>
    <row r="221" spans="2:10" x14ac:dyDescent="0.25">
      <c r="B221" t="s">
        <v>115</v>
      </c>
      <c r="H221" s="1">
        <v>8400000</v>
      </c>
    </row>
    <row r="222" spans="2:10" x14ac:dyDescent="0.25">
      <c r="B222" t="s">
        <v>116</v>
      </c>
      <c r="H222" s="1">
        <v>5132554</v>
      </c>
    </row>
    <row r="223" spans="2:10" x14ac:dyDescent="0.25">
      <c r="B223" t="s">
        <v>117</v>
      </c>
      <c r="H223" s="1">
        <v>4011663</v>
      </c>
    </row>
    <row r="224" spans="2:10" x14ac:dyDescent="0.25">
      <c r="B224" t="s">
        <v>118</v>
      </c>
      <c r="H224" s="1">
        <v>266400</v>
      </c>
    </row>
    <row r="225" spans="2:8" x14ac:dyDescent="0.25">
      <c r="B225" t="s">
        <v>119</v>
      </c>
      <c r="H225" s="1">
        <v>2343000</v>
      </c>
    </row>
    <row r="226" spans="2:8" x14ac:dyDescent="0.25">
      <c r="B226" t="s">
        <v>70</v>
      </c>
      <c r="H226" s="1">
        <v>1667632</v>
      </c>
    </row>
    <row r="227" spans="2:8" x14ac:dyDescent="0.25">
      <c r="H227" s="1"/>
    </row>
    <row r="228" spans="2:8" x14ac:dyDescent="0.25">
      <c r="B228" t="s">
        <v>120</v>
      </c>
      <c r="H228" s="1">
        <f>SUM(H219:H227)</f>
        <v>31128853</v>
      </c>
    </row>
    <row r="229" spans="2:8" x14ac:dyDescent="0.25">
      <c r="H229" s="1"/>
    </row>
    <row r="230" spans="2:8" x14ac:dyDescent="0.25">
      <c r="B230" t="s">
        <v>121</v>
      </c>
      <c r="H230" s="1"/>
    </row>
    <row r="231" spans="2:8" x14ac:dyDescent="0.25">
      <c r="H231" s="1"/>
    </row>
    <row r="232" spans="2:8" x14ac:dyDescent="0.25">
      <c r="B232" t="s">
        <v>122</v>
      </c>
      <c r="H232" s="1">
        <v>29274</v>
      </c>
    </row>
    <row r="233" spans="2:8" x14ac:dyDescent="0.25">
      <c r="B233" t="s">
        <v>123</v>
      </c>
      <c r="H233" s="1">
        <v>1388000</v>
      </c>
    </row>
    <row r="234" spans="2:8" x14ac:dyDescent="0.25">
      <c r="B234" t="s">
        <v>70</v>
      </c>
      <c r="H234" s="1">
        <v>49348</v>
      </c>
    </row>
    <row r="235" spans="2:8" x14ac:dyDescent="0.25">
      <c r="H235" s="1"/>
    </row>
    <row r="236" spans="2:8" x14ac:dyDescent="0.25">
      <c r="B236" t="s">
        <v>124</v>
      </c>
      <c r="H236" s="1">
        <f>SUM(H232:H235)</f>
        <v>1466622</v>
      </c>
    </row>
    <row r="237" spans="2:8" x14ac:dyDescent="0.25">
      <c r="H237" s="1"/>
    </row>
    <row r="238" spans="2:8" x14ac:dyDescent="0.25">
      <c r="B238" t="s">
        <v>125</v>
      </c>
      <c r="H238" s="1"/>
    </row>
    <row r="239" spans="2:8" x14ac:dyDescent="0.25">
      <c r="H239" s="1"/>
    </row>
    <row r="240" spans="2:8" x14ac:dyDescent="0.25">
      <c r="B240" t="s">
        <v>15</v>
      </c>
      <c r="H240" s="1">
        <v>315532</v>
      </c>
    </row>
    <row r="241" spans="2:8" x14ac:dyDescent="0.25">
      <c r="B241" t="s">
        <v>16</v>
      </c>
      <c r="H241" s="1">
        <v>2043687</v>
      </c>
    </row>
    <row r="242" spans="2:8" x14ac:dyDescent="0.25">
      <c r="B242" t="s">
        <v>126</v>
      </c>
      <c r="H242" s="1">
        <v>2943224</v>
      </c>
    </row>
    <row r="243" spans="2:8" x14ac:dyDescent="0.25">
      <c r="B243" t="s">
        <v>18</v>
      </c>
      <c r="H243" s="1">
        <v>6037928</v>
      </c>
    </row>
    <row r="244" spans="2:8" x14ac:dyDescent="0.25">
      <c r="H244" s="1"/>
    </row>
    <row r="245" spans="2:8" x14ac:dyDescent="0.25">
      <c r="B245" t="s">
        <v>127</v>
      </c>
      <c r="H245" s="1">
        <f>SUM(H240:H244)</f>
        <v>11340371</v>
      </c>
    </row>
    <row r="246" spans="2:8" x14ac:dyDescent="0.25">
      <c r="H246" s="1"/>
    </row>
    <row r="247" spans="2:8" x14ac:dyDescent="0.25">
      <c r="B247" t="s">
        <v>128</v>
      </c>
      <c r="H247" s="1"/>
    </row>
    <row r="248" spans="2:8" x14ac:dyDescent="0.25">
      <c r="H248" s="1"/>
    </row>
    <row r="249" spans="2:8" x14ac:dyDescent="0.25">
      <c r="B249" t="s">
        <v>129</v>
      </c>
      <c r="H249" s="1">
        <v>0</v>
      </c>
    </row>
    <row r="250" spans="2:8" x14ac:dyDescent="0.25">
      <c r="B250" t="s">
        <v>175</v>
      </c>
      <c r="H250" s="1">
        <v>0</v>
      </c>
    </row>
    <row r="251" spans="2:8" x14ac:dyDescent="0.25">
      <c r="B251" t="s">
        <v>130</v>
      </c>
      <c r="H251" s="1">
        <v>24500</v>
      </c>
    </row>
    <row r="252" spans="2:8" x14ac:dyDescent="0.25">
      <c r="B252" t="s">
        <v>70</v>
      </c>
      <c r="H252" s="1">
        <v>24000</v>
      </c>
    </row>
    <row r="253" spans="2:8" x14ac:dyDescent="0.25">
      <c r="H253" s="1"/>
    </row>
    <row r="254" spans="2:8" x14ac:dyDescent="0.25">
      <c r="B254" t="s">
        <v>131</v>
      </c>
      <c r="H254" s="1">
        <f>SUM(H249:H253)</f>
        <v>48500</v>
      </c>
    </row>
    <row r="255" spans="2:8" x14ac:dyDescent="0.25">
      <c r="H255" s="1"/>
    </row>
    <row r="256" spans="2:8" x14ac:dyDescent="0.25">
      <c r="B256" t="s">
        <v>132</v>
      </c>
      <c r="H256" s="1"/>
    </row>
    <row r="257" spans="2:8" x14ac:dyDescent="0.25">
      <c r="H257" s="1"/>
    </row>
    <row r="258" spans="2:8" x14ac:dyDescent="0.25">
      <c r="B258" t="s">
        <v>133</v>
      </c>
      <c r="H258" s="1">
        <v>3534753</v>
      </c>
    </row>
    <row r="259" spans="2:8" x14ac:dyDescent="0.25">
      <c r="H259" s="1"/>
    </row>
    <row r="260" spans="2:8" x14ac:dyDescent="0.25">
      <c r="B260" t="s">
        <v>134</v>
      </c>
      <c r="H260" s="1"/>
    </row>
    <row r="261" spans="2:8" x14ac:dyDescent="0.25">
      <c r="H261" s="1"/>
    </row>
    <row r="262" spans="2:8" x14ac:dyDescent="0.25">
      <c r="B262" t="s">
        <v>15</v>
      </c>
      <c r="H262" s="1">
        <v>379678</v>
      </c>
    </row>
    <row r="263" spans="2:8" x14ac:dyDescent="0.25">
      <c r="B263" t="s">
        <v>16</v>
      </c>
      <c r="H263" s="1">
        <v>1910610</v>
      </c>
    </row>
    <row r="264" spans="2:8" x14ac:dyDescent="0.25">
      <c r="B264" t="s">
        <v>126</v>
      </c>
      <c r="H264" s="1">
        <v>2238885</v>
      </c>
    </row>
    <row r="265" spans="2:8" x14ac:dyDescent="0.25">
      <c r="B265" t="s">
        <v>135</v>
      </c>
      <c r="H265" s="1">
        <v>8845460</v>
      </c>
    </row>
    <row r="266" spans="2:8" x14ac:dyDescent="0.25">
      <c r="H266" s="1"/>
    </row>
    <row r="267" spans="2:8" x14ac:dyDescent="0.25">
      <c r="B267" t="s">
        <v>136</v>
      </c>
      <c r="H267" s="1">
        <f>SUM(H262:H266)</f>
        <v>13374633</v>
      </c>
    </row>
    <row r="268" spans="2:8" x14ac:dyDescent="0.25">
      <c r="H268" s="1"/>
    </row>
    <row r="269" spans="2:8" x14ac:dyDescent="0.25">
      <c r="B269" t="s">
        <v>101</v>
      </c>
      <c r="H269" s="1"/>
    </row>
    <row r="270" spans="2:8" x14ac:dyDescent="0.25">
      <c r="H270" s="1"/>
    </row>
    <row r="271" spans="2:8" x14ac:dyDescent="0.25">
      <c r="B271" t="s">
        <v>137</v>
      </c>
      <c r="H271" s="1">
        <v>820000</v>
      </c>
    </row>
    <row r="272" spans="2:8" x14ac:dyDescent="0.25">
      <c r="B272" t="s">
        <v>190</v>
      </c>
      <c r="H272" s="1">
        <v>68000</v>
      </c>
    </row>
    <row r="273" spans="2:8" x14ac:dyDescent="0.25">
      <c r="B273" t="s">
        <v>138</v>
      </c>
      <c r="H273" s="1">
        <v>3516110</v>
      </c>
    </row>
    <row r="274" spans="2:8" x14ac:dyDescent="0.25">
      <c r="B274" t="s">
        <v>139</v>
      </c>
      <c r="H274" s="1">
        <v>2049008</v>
      </c>
    </row>
    <row r="275" spans="2:8" x14ac:dyDescent="0.25">
      <c r="B275" t="s">
        <v>140</v>
      </c>
      <c r="H275" s="1">
        <v>2207035</v>
      </c>
    </row>
    <row r="276" spans="2:8" x14ac:dyDescent="0.25">
      <c r="B276" t="s">
        <v>141</v>
      </c>
      <c r="H276" s="1">
        <v>9606733</v>
      </c>
    </row>
    <row r="277" spans="2:8" x14ac:dyDescent="0.25">
      <c r="B277" t="s">
        <v>142</v>
      </c>
      <c r="H277" s="1">
        <v>1791603</v>
      </c>
    </row>
    <row r="278" spans="2:8" x14ac:dyDescent="0.25">
      <c r="B278" t="s">
        <v>143</v>
      </c>
      <c r="H278" s="1">
        <v>1743072</v>
      </c>
    </row>
    <row r="279" spans="2:8" x14ac:dyDescent="0.25">
      <c r="B279" t="s">
        <v>70</v>
      </c>
      <c r="H279" s="1">
        <v>17283487</v>
      </c>
    </row>
    <row r="280" spans="2:8" x14ac:dyDescent="0.25">
      <c r="H280" s="1"/>
    </row>
    <row r="281" spans="2:8" x14ac:dyDescent="0.25">
      <c r="B281" t="s">
        <v>144</v>
      </c>
      <c r="H281" s="1">
        <f>SUM(H271:H280)</f>
        <v>39085048</v>
      </c>
    </row>
    <row r="282" spans="2:8" x14ac:dyDescent="0.25">
      <c r="H282" s="1"/>
    </row>
    <row r="283" spans="2:8" x14ac:dyDescent="0.25">
      <c r="B283" t="s">
        <v>204</v>
      </c>
      <c r="H283" s="1">
        <v>6665768</v>
      </c>
    </row>
    <row r="284" spans="2:8" x14ac:dyDescent="0.25">
      <c r="H284" s="1"/>
    </row>
    <row r="285" spans="2:8" x14ac:dyDescent="0.25">
      <c r="B285" t="s">
        <v>145</v>
      </c>
      <c r="H285" s="1">
        <f>+H185+H192+H201+H205+H215+H228+H236+H245+H254+H267+H281+H258+H207+H283</f>
        <v>693996039</v>
      </c>
    </row>
    <row r="286" spans="2:8" x14ac:dyDescent="0.25">
      <c r="H286" s="1" t="s">
        <v>2</v>
      </c>
    </row>
    <row r="287" spans="2:8" x14ac:dyDescent="0.25">
      <c r="H287" s="1"/>
    </row>
    <row r="288" spans="2:8" x14ac:dyDescent="0.25">
      <c r="B288" t="s">
        <v>56</v>
      </c>
      <c r="H288" s="1">
        <f>+H158-H285</f>
        <v>12609500</v>
      </c>
    </row>
    <row r="289" spans="2:9" x14ac:dyDescent="0.25">
      <c r="H289" s="1"/>
    </row>
    <row r="290" spans="2:9" x14ac:dyDescent="0.25">
      <c r="B290" t="s">
        <v>57</v>
      </c>
      <c r="E290" s="1" t="s">
        <v>2</v>
      </c>
      <c r="F290" t="s">
        <v>2</v>
      </c>
      <c r="H290" s="1">
        <f>+H292+H294+H295</f>
        <v>7864734</v>
      </c>
      <c r="I290">
        <f>+I292+I294+I295</f>
        <v>7864734</v>
      </c>
    </row>
    <row r="291" spans="2:9" x14ac:dyDescent="0.25">
      <c r="H291" s="1"/>
    </row>
    <row r="292" spans="2:9" x14ac:dyDescent="0.25">
      <c r="B292" t="s">
        <v>146</v>
      </c>
      <c r="H292" s="1">
        <v>183052</v>
      </c>
      <c r="I292">
        <v>183052</v>
      </c>
    </row>
    <row r="293" spans="2:9" x14ac:dyDescent="0.25">
      <c r="B293" t="s">
        <v>147</v>
      </c>
      <c r="H293" s="1">
        <v>0</v>
      </c>
      <c r="I293">
        <v>0</v>
      </c>
    </row>
    <row r="294" spans="2:9" x14ac:dyDescent="0.25">
      <c r="B294" t="s">
        <v>148</v>
      </c>
      <c r="H294" s="1">
        <v>886395</v>
      </c>
      <c r="I294">
        <v>886395</v>
      </c>
    </row>
    <row r="295" spans="2:9" x14ac:dyDescent="0.25">
      <c r="B295" t="s">
        <v>188</v>
      </c>
      <c r="H295" s="1">
        <f>261308+9264578-949183-1781416</f>
        <v>6795287</v>
      </c>
      <c r="I295">
        <v>6795287</v>
      </c>
    </row>
    <row r="296" spans="2:9" x14ac:dyDescent="0.25">
      <c r="B296" t="s">
        <v>101</v>
      </c>
      <c r="H296" s="1">
        <v>0</v>
      </c>
      <c r="I296">
        <v>0</v>
      </c>
    </row>
    <row r="297" spans="2:9" x14ac:dyDescent="0.25">
      <c r="H297" s="1"/>
    </row>
    <row r="298" spans="2:9" x14ac:dyDescent="0.25">
      <c r="B298" t="s">
        <v>149</v>
      </c>
      <c r="H298" s="1"/>
    </row>
    <row r="299" spans="2:9" x14ac:dyDescent="0.25">
      <c r="B299" t="s">
        <v>2</v>
      </c>
      <c r="H299" s="1" t="s">
        <v>2</v>
      </c>
    </row>
    <row r="300" spans="2:9" x14ac:dyDescent="0.25">
      <c r="B300" t="s">
        <v>150</v>
      </c>
      <c r="H300" s="1">
        <v>3017247</v>
      </c>
    </row>
    <row r="301" spans="2:9" x14ac:dyDescent="0.25">
      <c r="B301" t="s">
        <v>146</v>
      </c>
      <c r="H301" s="1">
        <v>0</v>
      </c>
    </row>
    <row r="302" spans="2:9" x14ac:dyDescent="0.25">
      <c r="B302" t="s">
        <v>151</v>
      </c>
      <c r="H302" s="1">
        <v>0</v>
      </c>
    </row>
    <row r="303" spans="2:9" x14ac:dyDescent="0.25">
      <c r="B303" t="s">
        <v>70</v>
      </c>
      <c r="H303" s="1">
        <v>3287779</v>
      </c>
    </row>
    <row r="304" spans="2:9" x14ac:dyDescent="0.25">
      <c r="B304" t="s">
        <v>70</v>
      </c>
      <c r="H304" s="1">
        <v>390621</v>
      </c>
    </row>
    <row r="305" spans="2:8" x14ac:dyDescent="0.25">
      <c r="H305" s="1"/>
    </row>
    <row r="306" spans="2:8" x14ac:dyDescent="0.25">
      <c r="B306" t="s">
        <v>152</v>
      </c>
      <c r="H306" s="1">
        <f>SUM(H300:H305)</f>
        <v>6695647</v>
      </c>
    </row>
    <row r="307" spans="2:8" x14ac:dyDescent="0.25">
      <c r="H307" s="1"/>
    </row>
    <row r="308" spans="2:8" x14ac:dyDescent="0.25">
      <c r="B308" t="s">
        <v>59</v>
      </c>
      <c r="H308" s="1">
        <f>+H288+H290-H306</f>
        <v>13778587</v>
      </c>
    </row>
    <row r="310" spans="2:8" x14ac:dyDescent="0.25">
      <c r="B310" t="s">
        <v>178</v>
      </c>
      <c r="H310" s="4">
        <v>0</v>
      </c>
    </row>
    <row r="312" spans="2:8" x14ac:dyDescent="0.25">
      <c r="B312" t="s">
        <v>176</v>
      </c>
      <c r="H312" s="1">
        <f>+H308-H310</f>
        <v>13778587</v>
      </c>
    </row>
    <row r="315" spans="2:8" x14ac:dyDescent="0.25">
      <c r="B315" t="s">
        <v>22</v>
      </c>
      <c r="G315" t="s">
        <v>23</v>
      </c>
    </row>
    <row r="316" spans="2:8" x14ac:dyDescent="0.25">
      <c r="B316" t="s">
        <v>24</v>
      </c>
      <c r="G316" t="s">
        <v>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Hoja4</vt:lpstr>
      <vt:lpstr>Hoja1</vt:lpstr>
      <vt:lpstr>Hoja2</vt:lpstr>
      <vt:lpstr>Hoja3</vt:lpstr>
      <vt:lpstr>Hoja1!Área_de_impresión</vt:lpstr>
    </vt:vector>
  </TitlesOfParts>
  <Company>World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USUARIO2</cp:lastModifiedBy>
  <cp:lastPrinted>2019-02-18T16:38:46Z</cp:lastPrinted>
  <dcterms:created xsi:type="dcterms:W3CDTF">2018-02-06T11:48:38Z</dcterms:created>
  <dcterms:modified xsi:type="dcterms:W3CDTF">2019-04-16T13:12:36Z</dcterms:modified>
</cp:coreProperties>
</file>